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8855" windowHeight="8640" tabRatio="371" activeTab="1"/>
  </bookViews>
  <sheets>
    <sheet name="Regular Time Benefit Rates" sheetId="1" r:id="rId1"/>
    <sheet name="Overtime Benefit Rates" sheetId="2" r:id="rId2"/>
  </sheets>
  <definedNames>
    <definedName name="_xlnm.Print_Area" localSheetId="1">'Overtime Benefit Rates'!$A$1:$L$43</definedName>
    <definedName name="_xlnm.Print_Area" localSheetId="0">'Regular Time Benefit Rates'!$A$1:$L$43</definedName>
  </definedNames>
  <calcPr calcId="145621"/>
</workbook>
</file>

<file path=xl/calcChain.xml><?xml version="1.0" encoding="utf-8"?>
<calcChain xmlns="http://schemas.openxmlformats.org/spreadsheetml/2006/main">
  <c r="N3" i="1" l="1"/>
  <c r="O3" i="1" s="1"/>
  <c r="F43" i="1"/>
  <c r="R35" i="1" l="1"/>
  <c r="S35" i="1" s="1"/>
  <c r="P35" i="1"/>
  <c r="Q35" i="1" s="1"/>
  <c r="N35" i="1"/>
  <c r="O35" i="1" s="1"/>
  <c r="T35" i="1" s="1"/>
  <c r="R34" i="1"/>
  <c r="S34" i="1" s="1"/>
  <c r="P34" i="1"/>
  <c r="Q34" i="1" s="1"/>
  <c r="N34" i="1"/>
  <c r="O34" i="1" s="1"/>
  <c r="R33" i="1"/>
  <c r="S33" i="1" s="1"/>
  <c r="P33" i="1"/>
  <c r="Q33" i="1" s="1"/>
  <c r="N33" i="1"/>
  <c r="O33" i="1" s="1"/>
  <c r="T33" i="1" s="1"/>
  <c r="R32" i="1"/>
  <c r="S32" i="1" s="1"/>
  <c r="P32" i="1"/>
  <c r="Q32" i="1" s="1"/>
  <c r="N32" i="1"/>
  <c r="O32" i="1" s="1"/>
  <c r="R31" i="1"/>
  <c r="S31" i="1" s="1"/>
  <c r="P31" i="1"/>
  <c r="Q31" i="1" s="1"/>
  <c r="N31" i="1"/>
  <c r="O31" i="1" s="1"/>
  <c r="R30" i="1"/>
  <c r="S30" i="1" s="1"/>
  <c r="P30" i="1"/>
  <c r="Q30" i="1" s="1"/>
  <c r="N30" i="1"/>
  <c r="O30" i="1" s="1"/>
  <c r="R29" i="1"/>
  <c r="S29" i="1" s="1"/>
  <c r="P29" i="1"/>
  <c r="Q29" i="1" s="1"/>
  <c r="N29" i="1"/>
  <c r="O29" i="1" s="1"/>
  <c r="R28" i="1"/>
  <c r="S28" i="1" s="1"/>
  <c r="P28" i="1"/>
  <c r="Q28" i="1" s="1"/>
  <c r="N28" i="1"/>
  <c r="O28" i="1" s="1"/>
  <c r="R27" i="1"/>
  <c r="S27" i="1" s="1"/>
  <c r="P27" i="1"/>
  <c r="Q27" i="1" s="1"/>
  <c r="N27" i="1"/>
  <c r="O27" i="1" s="1"/>
  <c r="R26" i="1"/>
  <c r="S26" i="1" s="1"/>
  <c r="P26" i="1"/>
  <c r="Q26" i="1" s="1"/>
  <c r="N26" i="1"/>
  <c r="O26" i="1" s="1"/>
  <c r="R25" i="1"/>
  <c r="S25" i="1" s="1"/>
  <c r="P25" i="1"/>
  <c r="Q25" i="1" s="1"/>
  <c r="N25" i="1"/>
  <c r="O25" i="1" s="1"/>
  <c r="R24" i="1"/>
  <c r="S24" i="1" s="1"/>
  <c r="P24" i="1"/>
  <c r="Q24" i="1" s="1"/>
  <c r="N24" i="1"/>
  <c r="O24" i="1" s="1"/>
  <c r="R20" i="1"/>
  <c r="S20" i="1" s="1"/>
  <c r="P20" i="1"/>
  <c r="Q20" i="1" s="1"/>
  <c r="N20" i="1"/>
  <c r="O20" i="1" s="1"/>
  <c r="R19" i="1"/>
  <c r="S19" i="1" s="1"/>
  <c r="P19" i="1"/>
  <c r="Q19" i="1" s="1"/>
  <c r="N19" i="1"/>
  <c r="O19" i="1" s="1"/>
  <c r="R18" i="1"/>
  <c r="S18" i="1" s="1"/>
  <c r="P18" i="1"/>
  <c r="Q18" i="1" s="1"/>
  <c r="N18" i="1"/>
  <c r="O18" i="1" s="1"/>
  <c r="R17" i="1"/>
  <c r="S17" i="1" s="1"/>
  <c r="P17" i="1"/>
  <c r="Q17" i="1" s="1"/>
  <c r="N17" i="1"/>
  <c r="O17" i="1" s="1"/>
  <c r="R16" i="1"/>
  <c r="S16" i="1" s="1"/>
  <c r="P16" i="1"/>
  <c r="Q16" i="1" s="1"/>
  <c r="N16" i="1"/>
  <c r="O16" i="1" s="1"/>
  <c r="R15" i="1"/>
  <c r="S15" i="1" s="1"/>
  <c r="P15" i="1"/>
  <c r="Q15" i="1" s="1"/>
  <c r="N15" i="1"/>
  <c r="O15" i="1" s="1"/>
  <c r="R14" i="1"/>
  <c r="S14" i="1" s="1"/>
  <c r="P14" i="1"/>
  <c r="Q14" i="1" s="1"/>
  <c r="N14" i="1"/>
  <c r="O14" i="1" s="1"/>
  <c r="R13" i="1"/>
  <c r="S13" i="1" s="1"/>
  <c r="P13" i="1"/>
  <c r="Q13" i="1" s="1"/>
  <c r="N13" i="1"/>
  <c r="O13" i="1" s="1"/>
  <c r="R12" i="1"/>
  <c r="S12" i="1" s="1"/>
  <c r="P12" i="1"/>
  <c r="Q12" i="1" s="1"/>
  <c r="N12" i="1"/>
  <c r="O12" i="1" s="1"/>
  <c r="R11" i="1"/>
  <c r="S11" i="1" s="1"/>
  <c r="P11" i="1"/>
  <c r="Q11" i="1" s="1"/>
  <c r="N11" i="1"/>
  <c r="O11" i="1" s="1"/>
  <c r="R10" i="1"/>
  <c r="S10" i="1" s="1"/>
  <c r="P10" i="1"/>
  <c r="Q10" i="1" s="1"/>
  <c r="N10" i="1"/>
  <c r="O10" i="1" s="1"/>
  <c r="R9" i="1"/>
  <c r="S9" i="1" s="1"/>
  <c r="P9" i="1"/>
  <c r="Q9" i="1" s="1"/>
  <c r="N9" i="1"/>
  <c r="O9" i="1" s="1"/>
  <c r="R8" i="1"/>
  <c r="S8" i="1" s="1"/>
  <c r="P8" i="1"/>
  <c r="Q8" i="1" s="1"/>
  <c r="N8" i="1"/>
  <c r="O8" i="1" s="1"/>
  <c r="R7" i="1"/>
  <c r="S7" i="1" s="1"/>
  <c r="P7" i="1"/>
  <c r="Q7" i="1" s="1"/>
  <c r="N7" i="1"/>
  <c r="O7" i="1" s="1"/>
  <c r="R6" i="1"/>
  <c r="S6" i="1" s="1"/>
  <c r="P6" i="1"/>
  <c r="Q6" i="1" s="1"/>
  <c r="N6" i="1"/>
  <c r="O6" i="1" s="1"/>
  <c r="I13" i="2"/>
  <c r="I15" i="2"/>
  <c r="I14" i="2"/>
  <c r="C6" i="2"/>
  <c r="I6" i="2" s="1"/>
  <c r="E2" i="2"/>
  <c r="C4" i="2"/>
  <c r="C3" i="2"/>
  <c r="C2" i="2"/>
  <c r="C1" i="2"/>
  <c r="H41" i="2"/>
  <c r="H42" i="2"/>
  <c r="J6" i="2" s="1"/>
  <c r="H36" i="2"/>
  <c r="H27" i="2"/>
  <c r="H24" i="2"/>
  <c r="H21" i="2"/>
  <c r="K15" i="2"/>
  <c r="K14" i="2"/>
  <c r="K13" i="2"/>
  <c r="K6" i="2"/>
  <c r="H5" i="2"/>
  <c r="H5" i="1"/>
  <c r="H21" i="1"/>
  <c r="H24" i="1"/>
  <c r="H27" i="1"/>
  <c r="H36" i="1"/>
  <c r="F41" i="1"/>
  <c r="F42" i="1"/>
  <c r="G33" i="1" s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J6" i="1"/>
  <c r="K20" i="1"/>
  <c r="K18" i="1"/>
  <c r="K16" i="1"/>
  <c r="K14" i="1"/>
  <c r="K12" i="1"/>
  <c r="K10" i="1"/>
  <c r="K8" i="1"/>
  <c r="K6" i="1"/>
  <c r="H43" i="2"/>
  <c r="H35" i="2"/>
  <c r="J14" i="2"/>
  <c r="J13" i="2"/>
  <c r="J15" i="2" l="1"/>
  <c r="L15" i="2" s="1"/>
  <c r="G15" i="2" s="1"/>
  <c r="L6" i="2"/>
  <c r="G6" i="2" s="1"/>
  <c r="L14" i="2"/>
  <c r="G14" i="2" s="1"/>
  <c r="L13" i="2"/>
  <c r="G13" i="2" s="1"/>
  <c r="T30" i="1"/>
  <c r="T34" i="1"/>
  <c r="G34" i="1"/>
  <c r="J7" i="1"/>
  <c r="J11" i="1"/>
  <c r="J15" i="1"/>
  <c r="J17" i="1"/>
  <c r="D4" i="1"/>
  <c r="Q3" i="1" s="1"/>
  <c r="L21" i="2" s="1"/>
  <c r="G27" i="1"/>
  <c r="K7" i="1"/>
  <c r="K9" i="1"/>
  <c r="K11" i="1"/>
  <c r="K13" i="1"/>
  <c r="K15" i="1"/>
  <c r="K17" i="1"/>
  <c r="K19" i="1"/>
  <c r="T29" i="1"/>
  <c r="T31" i="1"/>
  <c r="G32" i="1"/>
  <c r="J20" i="1"/>
  <c r="L20" i="1" s="1"/>
  <c r="G20" i="1" s="1"/>
  <c r="J8" i="1"/>
  <c r="L8" i="1" s="1"/>
  <c r="G8" i="1" s="1"/>
  <c r="J10" i="1"/>
  <c r="L10" i="1" s="1"/>
  <c r="G10" i="1" s="1"/>
  <c r="J12" i="1"/>
  <c r="L12" i="1" s="1"/>
  <c r="G12" i="1" s="1"/>
  <c r="J14" i="1"/>
  <c r="L14" i="1" s="1"/>
  <c r="G14" i="1" s="1"/>
  <c r="J16" i="1"/>
  <c r="L16" i="1" s="1"/>
  <c r="G16" i="1" s="1"/>
  <c r="J18" i="1"/>
  <c r="L18" i="1" s="1"/>
  <c r="G18" i="1" s="1"/>
  <c r="G35" i="1"/>
  <c r="G31" i="1"/>
  <c r="G29" i="1"/>
  <c r="G30" i="1"/>
  <c r="G28" i="1"/>
  <c r="J9" i="1"/>
  <c r="J13" i="1"/>
  <c r="L13" i="1" s="1"/>
  <c r="G13" i="1" s="1"/>
  <c r="J19" i="1"/>
  <c r="T32" i="1"/>
  <c r="T15" i="1"/>
  <c r="T13" i="1"/>
  <c r="T26" i="1"/>
  <c r="T19" i="1"/>
  <c r="T18" i="1"/>
  <c r="T10" i="1"/>
  <c r="T17" i="1"/>
  <c r="T16" i="1"/>
  <c r="T8" i="1"/>
  <c r="T9" i="1"/>
  <c r="T11" i="1"/>
  <c r="T24" i="1"/>
  <c r="T25" i="1"/>
  <c r="T27" i="1"/>
  <c r="T7" i="1"/>
  <c r="T20" i="1"/>
  <c r="T12" i="1"/>
  <c r="T14" i="1"/>
  <c r="T28" i="1"/>
  <c r="L6" i="1"/>
  <c r="G6" i="1" s="1"/>
  <c r="T6" i="1"/>
  <c r="H20" i="2" l="1"/>
  <c r="G39" i="1"/>
  <c r="G40" i="1"/>
  <c r="F40" i="1" s="1"/>
  <c r="G38" i="1"/>
  <c r="F38" i="1" s="1"/>
  <c r="G37" i="1"/>
  <c r="G36" i="1"/>
  <c r="F36" i="1" s="1"/>
  <c r="G26" i="1"/>
  <c r="G25" i="1"/>
  <c r="G24" i="1"/>
  <c r="G23" i="1"/>
  <c r="G22" i="1"/>
  <c r="L29" i="1"/>
  <c r="F27" i="1"/>
  <c r="F28" i="1"/>
  <c r="F29" i="1"/>
  <c r="F30" i="1"/>
  <c r="F31" i="1"/>
  <c r="F32" i="1"/>
  <c r="F33" i="1"/>
  <c r="F34" i="1"/>
  <c r="F35" i="1"/>
  <c r="F39" i="1"/>
  <c r="F37" i="1"/>
  <c r="L17" i="1"/>
  <c r="G17" i="1" s="1"/>
  <c r="D4" i="2"/>
  <c r="N3" i="2" s="1"/>
  <c r="N4" i="2" s="1"/>
  <c r="L19" i="1"/>
  <c r="G19" i="1" s="1"/>
  <c r="L11" i="1"/>
  <c r="G11" i="1" s="1"/>
  <c r="L9" i="1"/>
  <c r="G9" i="1" s="1"/>
  <c r="H26" i="2"/>
  <c r="H23" i="2"/>
  <c r="L7" i="1"/>
  <c r="G7" i="1" s="1"/>
  <c r="L15" i="1"/>
  <c r="G15" i="1" s="1"/>
  <c r="H35" i="1"/>
  <c r="T37" i="1"/>
  <c r="G40" i="2" l="1"/>
  <c r="G39" i="2"/>
  <c r="G38" i="2"/>
  <c r="G37" i="2"/>
  <c r="G36" i="2"/>
  <c r="F40" i="2"/>
  <c r="F39" i="2"/>
  <c r="F38" i="2"/>
  <c r="F37" i="2"/>
  <c r="F36" i="2"/>
  <c r="F15" i="2"/>
  <c r="F14" i="2"/>
  <c r="F13" i="2"/>
  <c r="F6" i="2"/>
  <c r="H40" i="1"/>
  <c r="H23" i="1"/>
  <c r="H20" i="1"/>
  <c r="H26" i="1"/>
  <c r="H40" i="2" l="1"/>
  <c r="L32" i="1"/>
  <c r="F14" i="1"/>
  <c r="F16" i="1"/>
  <c r="F13" i="1"/>
  <c r="F6" i="1"/>
  <c r="F11" i="1"/>
  <c r="F7" i="1"/>
  <c r="F26" i="1"/>
  <c r="F18" i="1"/>
  <c r="F17" i="1"/>
  <c r="F23" i="1"/>
  <c r="F12" i="1"/>
  <c r="F24" i="1"/>
  <c r="F10" i="1"/>
  <c r="F20" i="1"/>
  <c r="F15" i="1"/>
  <c r="F19" i="1"/>
  <c r="F22" i="1"/>
  <c r="F9" i="1"/>
  <c r="F25" i="1"/>
  <c r="F8" i="1"/>
  <c r="L38" i="1" l="1"/>
  <c r="L24" i="2"/>
  <c r="L35" i="1"/>
  <c r="H1" i="1" s="1"/>
  <c r="L31" i="2" l="1"/>
  <c r="L27" i="2"/>
  <c r="H3" i="2" l="1"/>
  <c r="L41" i="1"/>
  <c r="H3" i="1" s="1"/>
</calcChain>
</file>

<file path=xl/sharedStrings.xml><?xml version="1.0" encoding="utf-8"?>
<sst xmlns="http://schemas.openxmlformats.org/spreadsheetml/2006/main" count="138" uniqueCount="75">
  <si>
    <t>Vacation</t>
  </si>
  <si>
    <t>Sick Leave</t>
  </si>
  <si>
    <t>Holiday Pay</t>
  </si>
  <si>
    <t>Retirement</t>
  </si>
  <si>
    <t>Unemployment</t>
  </si>
  <si>
    <t>Social Security</t>
  </si>
  <si>
    <t>SSN</t>
  </si>
  <si>
    <t>Medicare</t>
  </si>
  <si>
    <t>Medical</t>
  </si>
  <si>
    <t>Dental</t>
  </si>
  <si>
    <t>Vision</t>
  </si>
  <si>
    <t>Life</t>
  </si>
  <si>
    <t>Disability, Long Term</t>
  </si>
  <si>
    <t>Disability, Short Term</t>
  </si>
  <si>
    <t>Supplemental 1</t>
  </si>
  <si>
    <t>Supplemental 2</t>
  </si>
  <si>
    <t>Supplemental 3</t>
  </si>
  <si>
    <t>Worker's Compensation</t>
  </si>
  <si>
    <t>Taxes</t>
  </si>
  <si>
    <t>Agency Portion</t>
  </si>
  <si>
    <t>Employee Portion</t>
  </si>
  <si>
    <t>Shift Differential</t>
  </si>
  <si>
    <t>Uniform Pay</t>
  </si>
  <si>
    <t>Shoot Pay</t>
  </si>
  <si>
    <t>Language Pay</t>
  </si>
  <si>
    <t>Deferred Compensation</t>
  </si>
  <si>
    <t>Tool/Equipment Pay</t>
  </si>
  <si>
    <t>Education Incentive</t>
  </si>
  <si>
    <t>Certifications Pay</t>
  </si>
  <si>
    <t>Boot / Shoe Pay</t>
  </si>
  <si>
    <t>Longevity</t>
  </si>
  <si>
    <t>Hazard Pay</t>
  </si>
  <si>
    <t>Professional Qualifications</t>
  </si>
  <si>
    <t>Physical Fitness</t>
  </si>
  <si>
    <t>Driver</t>
  </si>
  <si>
    <t>Vehicle Allowance</t>
  </si>
  <si>
    <t xml:space="preserve">Pay </t>
  </si>
  <si>
    <t>Hourly</t>
  </si>
  <si>
    <t>Monthly</t>
  </si>
  <si>
    <t>State Disability Insurance</t>
  </si>
  <si>
    <t>Per Month</t>
  </si>
  <si>
    <t>Per Year</t>
  </si>
  <si>
    <t>Per Hour</t>
  </si>
  <si>
    <t>Hourly Pay Rate</t>
  </si>
  <si>
    <t>Monthly Pay Rate</t>
  </si>
  <si>
    <t>52 weeks per year times 40 hours per week equal 2080 hours</t>
  </si>
  <si>
    <t>2080 hours per year divided by 12 months equal 173.33 hours per month</t>
  </si>
  <si>
    <t>173.33 hours per month divided by 40 hours per week equal 4.33 weeks per month</t>
  </si>
  <si>
    <t>$/Hour</t>
  </si>
  <si>
    <t>$ / Hour</t>
  </si>
  <si>
    <t>Monthly Hourly Rate</t>
  </si>
  <si>
    <t>Annual</t>
  </si>
  <si>
    <t>Ovetime Benefit Rate as a % of hourly wage (See Tab 2 for details)</t>
  </si>
  <si>
    <t>% / Hour</t>
  </si>
  <si>
    <t>Misc.</t>
  </si>
  <si>
    <t>Name</t>
  </si>
  <si>
    <t>John Smith</t>
  </si>
  <si>
    <t>Overtime %</t>
  </si>
  <si>
    <t>Leave</t>
  </si>
  <si>
    <t>Insurance</t>
  </si>
  <si>
    <t>Regular time benefit rate as a % of hourly wage</t>
  </si>
  <si>
    <t>C + D</t>
  </si>
  <si>
    <t>D + E</t>
  </si>
  <si>
    <t>Overtime benefits cost / hour</t>
  </si>
  <si>
    <t>Regular time benefits Cost / Hour</t>
  </si>
  <si>
    <t>Straight Time Benefit Rate</t>
  </si>
  <si>
    <t>Over Time Benefit Rate</t>
  </si>
  <si>
    <t>If cells C3, C4 and H1 are red, check hourly and monthly pay rates.</t>
  </si>
  <si>
    <t>Overtime benefits Cost / Hour</t>
  </si>
  <si>
    <t>Overtime hourly pay rate / hour</t>
  </si>
  <si>
    <t>Overtime total pay and benefits / hour</t>
  </si>
  <si>
    <t>Ovetime Benefit Rate as a % of hourly pay rate</t>
  </si>
  <si>
    <t>Regular Pay rate</t>
  </si>
  <si>
    <t>Overtime pay rate</t>
  </si>
  <si>
    <t>Over Time Benefit Rate/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</si>
</sst>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000\-00\-0000"/>
    <numFmt numFmtId="165" formatCode="&quot;$&quot;#,##0.00"/>
  </numFmts>
  <fonts count="9" x14ac:knownFonts="1">
    <font>
      <sz val="12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4">
    <xf numFmtId="0" fontId="0" fillId="0" borderId="0" xfId="0"/>
    <xf numFmtId="0" fontId="2" fillId="0" borderId="1" xfId="0" applyFont="1" applyFill="1" applyBorder="1" applyAlignment="1" applyProtection="1">
      <alignment horizontal="center"/>
      <protection locked="0"/>
    </xf>
    <xf numFmtId="165" fontId="2" fillId="0" borderId="1" xfId="0" applyNumberFormat="1" applyFont="1" applyFill="1" applyBorder="1" applyAlignment="1" applyProtection="1">
      <alignment horizontal="center"/>
      <protection locked="0"/>
    </xf>
    <xf numFmtId="164" fontId="2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Protection="1">
      <protection locked="0"/>
    </xf>
    <xf numFmtId="165" fontId="5" fillId="2" borderId="1" xfId="0" applyNumberFormat="1" applyFont="1" applyFill="1" applyBorder="1" applyProtection="1">
      <protection locked="0"/>
    </xf>
    <xf numFmtId="165" fontId="5" fillId="0" borderId="1" xfId="0" applyNumberFormat="1" applyFont="1" applyBorder="1" applyProtection="1">
      <protection locked="0"/>
    </xf>
    <xf numFmtId="2" fontId="5" fillId="0" borderId="1" xfId="0" applyNumberFormat="1" applyFont="1" applyFill="1" applyBorder="1" applyProtection="1">
      <protection locked="0"/>
    </xf>
    <xf numFmtId="10" fontId="6" fillId="0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center"/>
    </xf>
    <xf numFmtId="10" fontId="5" fillId="2" borderId="1" xfId="0" applyNumberFormat="1" applyFont="1" applyFill="1" applyBorder="1" applyProtection="1">
      <protection locked="0"/>
    </xf>
    <xf numFmtId="165" fontId="5" fillId="0" borderId="1" xfId="0" applyNumberFormat="1" applyFont="1" applyFill="1" applyBorder="1" applyProtection="1"/>
    <xf numFmtId="10" fontId="6" fillId="0" borderId="1" xfId="0" applyNumberFormat="1" applyFont="1" applyFill="1" applyBorder="1" applyProtection="1"/>
    <xf numFmtId="0" fontId="2" fillId="3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vertical="center"/>
    </xf>
    <xf numFmtId="10" fontId="5" fillId="3" borderId="1" xfId="0" applyNumberFormat="1" applyFont="1" applyFill="1" applyBorder="1" applyProtection="1"/>
    <xf numFmtId="2" fontId="5" fillId="3" borderId="1" xfId="0" applyNumberFormat="1" applyFont="1" applyFill="1" applyBorder="1" applyProtection="1"/>
    <xf numFmtId="165" fontId="5" fillId="3" borderId="1" xfId="0" applyNumberFormat="1" applyFont="1" applyFill="1" applyBorder="1" applyProtection="1"/>
    <xf numFmtId="10" fontId="2" fillId="3" borderId="1" xfId="0" applyNumberFormat="1" applyFont="1" applyFill="1" applyBorder="1" applyAlignment="1" applyProtection="1">
      <alignment horizontal="center"/>
    </xf>
    <xf numFmtId="165" fontId="2" fillId="3" borderId="1" xfId="0" applyNumberFormat="1" applyFont="1" applyFill="1" applyBorder="1" applyAlignment="1" applyProtection="1">
      <alignment horizontal="center"/>
    </xf>
    <xf numFmtId="0" fontId="6" fillId="3" borderId="1" xfId="0" applyFont="1" applyFill="1" applyBorder="1" applyProtection="1"/>
    <xf numFmtId="0" fontId="2" fillId="3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right"/>
    </xf>
    <xf numFmtId="0" fontId="4" fillId="3" borderId="1" xfId="0" applyFont="1" applyFill="1" applyBorder="1" applyAlignment="1" applyProtection="1">
      <alignment horizontal="right"/>
    </xf>
    <xf numFmtId="165" fontId="2" fillId="3" borderId="1" xfId="0" applyNumberFormat="1" applyFont="1" applyFill="1" applyBorder="1" applyProtection="1"/>
    <xf numFmtId="165" fontId="4" fillId="3" borderId="1" xfId="0" applyNumberFormat="1" applyFont="1" applyFill="1" applyBorder="1" applyProtection="1"/>
    <xf numFmtId="164" fontId="2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0" fontId="5" fillId="0" borderId="1" xfId="0" applyFont="1" applyFill="1" applyBorder="1" applyProtection="1"/>
    <xf numFmtId="2" fontId="5" fillId="4" borderId="1" xfId="0" applyNumberFormat="1" applyFont="1" applyFill="1" applyBorder="1" applyProtection="1"/>
    <xf numFmtId="0" fontId="2" fillId="3" borderId="1" xfId="0" applyFont="1" applyFill="1" applyBorder="1"/>
    <xf numFmtId="0" fontId="5" fillId="3" borderId="1" xfId="0" applyFont="1" applyFill="1" applyBorder="1" applyAlignment="1" applyProtection="1">
      <alignment vertical="center"/>
    </xf>
    <xf numFmtId="0" fontId="5" fillId="3" borderId="1" xfId="0" applyFont="1" applyFill="1" applyBorder="1" applyProtection="1"/>
    <xf numFmtId="0" fontId="2" fillId="3" borderId="1" xfId="0" applyFont="1" applyFill="1" applyBorder="1" applyProtection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/>
    <xf numFmtId="9" fontId="2" fillId="0" borderId="1" xfId="1" applyFont="1" applyBorder="1"/>
    <xf numFmtId="10" fontId="2" fillId="0" borderId="1" xfId="1" applyNumberFormat="1" applyFont="1" applyBorder="1"/>
    <xf numFmtId="0" fontId="2" fillId="3" borderId="12" xfId="0" applyFont="1" applyFill="1" applyBorder="1" applyAlignment="1" applyProtection="1">
      <alignment horizontal="center"/>
    </xf>
    <xf numFmtId="0" fontId="2" fillId="6" borderId="12" xfId="0" applyFont="1" applyFill="1" applyBorder="1" applyAlignment="1" applyProtection="1"/>
    <xf numFmtId="0" fontId="2" fillId="6" borderId="13" xfId="0" applyFont="1" applyFill="1" applyBorder="1" applyAlignment="1" applyProtection="1"/>
    <xf numFmtId="0" fontId="2" fillId="6" borderId="1" xfId="0" applyFont="1" applyFill="1" applyBorder="1" applyProtection="1"/>
    <xf numFmtId="2" fontId="2" fillId="6" borderId="1" xfId="0" applyNumberFormat="1" applyFont="1" applyFill="1" applyBorder="1" applyProtection="1"/>
    <xf numFmtId="165" fontId="2" fillId="3" borderId="12" xfId="0" applyNumberFormat="1" applyFont="1" applyFill="1" applyBorder="1" applyAlignment="1" applyProtection="1">
      <alignment horizontal="center"/>
    </xf>
    <xf numFmtId="0" fontId="2" fillId="0" borderId="14" xfId="0" applyFont="1" applyBorder="1"/>
    <xf numFmtId="0" fontId="2" fillId="0" borderId="11" xfId="0" applyFont="1" applyBorder="1"/>
    <xf numFmtId="0" fontId="2" fillId="3" borderId="14" xfId="0" applyFont="1" applyFill="1" applyBorder="1" applyAlignment="1" applyProtection="1">
      <alignment horizontal="right"/>
    </xf>
    <xf numFmtId="165" fontId="2" fillId="3" borderId="14" xfId="0" applyNumberFormat="1" applyFont="1" applyFill="1" applyBorder="1" applyProtection="1"/>
    <xf numFmtId="165" fontId="2" fillId="3" borderId="26" xfId="0" applyNumberFormat="1" applyFont="1" applyFill="1" applyBorder="1" applyAlignment="1" applyProtection="1">
      <alignment horizontal="center"/>
    </xf>
    <xf numFmtId="4" fontId="2" fillId="3" borderId="12" xfId="0" applyNumberFormat="1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vertical="center"/>
    </xf>
    <xf numFmtId="0" fontId="5" fillId="3" borderId="1" xfId="0" applyFont="1" applyFill="1" applyBorder="1" applyProtection="1"/>
    <xf numFmtId="0" fontId="2" fillId="3" borderId="1" xfId="0" applyFont="1" applyFill="1" applyBorder="1" applyProtection="1"/>
    <xf numFmtId="4" fontId="2" fillId="5" borderId="12" xfId="0" applyNumberFormat="1" applyFont="1" applyFill="1" applyBorder="1" applyAlignment="1" applyProtection="1">
      <alignment horizontal="center"/>
    </xf>
    <xf numFmtId="10" fontId="2" fillId="3" borderId="28" xfId="1" applyNumberFormat="1" applyFont="1" applyFill="1" applyBorder="1" applyAlignment="1" applyProtection="1">
      <alignment horizontal="center" vertical="center" wrapText="1"/>
    </xf>
    <xf numFmtId="10" fontId="2" fillId="0" borderId="1" xfId="0" applyNumberFormat="1" applyFont="1" applyBorder="1"/>
    <xf numFmtId="10" fontId="2" fillId="3" borderId="11" xfId="1" applyNumberFormat="1" applyFont="1" applyFill="1" applyBorder="1" applyAlignment="1" applyProtection="1">
      <alignment vertical="center" wrapText="1"/>
    </xf>
    <xf numFmtId="0" fontId="0" fillId="5" borderId="10" xfId="0" applyFill="1" applyBorder="1"/>
    <xf numFmtId="0" fontId="2" fillId="6" borderId="1" xfId="0" applyFont="1" applyFill="1" applyBorder="1"/>
    <xf numFmtId="0" fontId="0" fillId="0" borderId="1" xfId="0" applyBorder="1"/>
    <xf numFmtId="165" fontId="8" fillId="0" borderId="1" xfId="0" applyNumberFormat="1" applyFont="1" applyBorder="1"/>
    <xf numFmtId="0" fontId="8" fillId="0" borderId="1" xfId="0" applyFont="1" applyBorder="1"/>
    <xf numFmtId="0" fontId="2" fillId="6" borderId="14" xfId="0" applyFont="1" applyFill="1" applyBorder="1" applyAlignment="1" applyProtection="1"/>
    <xf numFmtId="0" fontId="6" fillId="3" borderId="1" xfId="0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vertical="center"/>
    </xf>
    <xf numFmtId="0" fontId="5" fillId="3" borderId="1" xfId="0" applyFont="1" applyFill="1" applyBorder="1" applyProtection="1"/>
    <xf numFmtId="0" fontId="2" fillId="3" borderId="1" xfId="0" applyFont="1" applyFill="1" applyBorder="1" applyAlignment="1" applyProtection="1">
      <alignment horizontal="left"/>
    </xf>
    <xf numFmtId="0" fontId="3" fillId="3" borderId="24" xfId="0" applyFont="1" applyFill="1" applyBorder="1" applyAlignment="1" applyProtection="1">
      <alignment horizontal="center" wrapText="1"/>
    </xf>
    <xf numFmtId="0" fontId="3" fillId="3" borderId="25" xfId="0" applyFont="1" applyFill="1" applyBorder="1" applyAlignment="1" applyProtection="1">
      <alignment horizontal="center" wrapText="1"/>
    </xf>
    <xf numFmtId="165" fontId="2" fillId="3" borderId="1" xfId="0" applyNumberFormat="1" applyFont="1" applyFill="1" applyBorder="1" applyAlignment="1" applyProtection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horizontal="right" vertical="center"/>
    </xf>
    <xf numFmtId="10" fontId="3" fillId="3" borderId="10" xfId="0" applyNumberFormat="1" applyFont="1" applyFill="1" applyBorder="1" applyAlignment="1" applyProtection="1">
      <alignment vertical="center"/>
    </xf>
    <xf numFmtId="0" fontId="2" fillId="5" borderId="2" xfId="0" applyFont="1" applyFill="1" applyBorder="1" applyAlignment="1" applyProtection="1">
      <alignment horizontal="center"/>
    </xf>
    <xf numFmtId="0" fontId="2" fillId="5" borderId="0" xfId="0" applyFont="1" applyFill="1" applyBorder="1" applyAlignment="1" applyProtection="1">
      <alignment horizontal="center"/>
    </xf>
    <xf numFmtId="0" fontId="2" fillId="5" borderId="5" xfId="0" applyFont="1" applyFill="1" applyBorder="1" applyAlignment="1" applyProtection="1">
      <alignment horizontal="center"/>
    </xf>
    <xf numFmtId="0" fontId="2" fillId="5" borderId="7" xfId="0" applyFont="1" applyFill="1" applyBorder="1" applyAlignment="1" applyProtection="1">
      <alignment horizontal="center"/>
    </xf>
    <xf numFmtId="0" fontId="2" fillId="5" borderId="8" xfId="0" applyFont="1" applyFill="1" applyBorder="1" applyAlignment="1" applyProtection="1">
      <alignment horizontal="center"/>
    </xf>
    <xf numFmtId="10" fontId="2" fillId="5" borderId="19" xfId="1" applyNumberFormat="1" applyFont="1" applyFill="1" applyBorder="1" applyAlignment="1">
      <alignment horizontal="center" vertical="center"/>
    </xf>
    <xf numFmtId="10" fontId="2" fillId="5" borderId="20" xfId="1" applyNumberFormat="1" applyFont="1" applyFill="1" applyBorder="1" applyAlignment="1">
      <alignment horizontal="center" vertical="center"/>
    </xf>
    <xf numFmtId="10" fontId="2" fillId="5" borderId="23" xfId="1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7" fontId="2" fillId="3" borderId="18" xfId="0" applyNumberFormat="1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165" fontId="2" fillId="3" borderId="18" xfId="0" applyNumberFormat="1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5" borderId="17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165" fontId="2" fillId="3" borderId="16" xfId="0" applyNumberFormat="1" applyFont="1" applyFill="1" applyBorder="1" applyAlignment="1" applyProtection="1">
      <alignment horizontal="center" vertical="center" wrapText="1"/>
    </xf>
    <xf numFmtId="10" fontId="2" fillId="3" borderId="18" xfId="0" applyNumberFormat="1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Protection="1"/>
    <xf numFmtId="0" fontId="2" fillId="3" borderId="1" xfId="0" applyFont="1" applyFill="1" applyBorder="1" applyProtection="1"/>
    <xf numFmtId="0" fontId="3" fillId="3" borderId="1" xfId="0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 applyProtection="1">
      <alignment horizontal="center" vertical="center" wrapText="1"/>
    </xf>
    <xf numFmtId="7" fontId="2" fillId="3" borderId="1" xfId="2" applyNumberFormat="1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Protection="1"/>
    <xf numFmtId="0" fontId="2" fillId="3" borderId="29" xfId="0" applyFont="1" applyFill="1" applyBorder="1" applyAlignment="1" applyProtection="1">
      <alignment horizontal="center" wrapText="1"/>
    </xf>
    <xf numFmtId="165" fontId="2" fillId="3" borderId="29" xfId="0" applyNumberFormat="1" applyFont="1" applyFill="1" applyBorder="1" applyAlignment="1" applyProtection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13">
    <dxf>
      <fill>
        <patternFill patternType="none">
          <bgColor auto="1"/>
        </patternFill>
      </fill>
    </dxf>
    <dxf>
      <fill>
        <patternFill>
          <bgColor rgb="FFC0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CFFFF"/>
      <color rgb="FFCCECFF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zoomScaleNormal="100" workbookViewId="0">
      <selection activeCell="C1" sqref="C1"/>
    </sheetView>
  </sheetViews>
  <sheetFormatPr defaultRowHeight="12.75" x14ac:dyDescent="0.2"/>
  <cols>
    <col min="1" max="1" width="7.21875" style="34" customWidth="1"/>
    <col min="2" max="2" width="16.44140625" style="34" customWidth="1"/>
    <col min="3" max="3" width="17.21875" style="34" customWidth="1"/>
    <col min="4" max="5" width="8.77734375" style="34" customWidth="1"/>
    <col min="6" max="6" width="9.21875" style="34" customWidth="1"/>
    <col min="7" max="7" width="8.88671875" style="34"/>
    <col min="8" max="8" width="8.6640625" style="34" customWidth="1"/>
    <col min="9" max="9" width="7" style="34" customWidth="1"/>
    <col min="10" max="10" width="7.109375" style="34" customWidth="1"/>
    <col min="11" max="11" width="6.21875" style="34" customWidth="1"/>
    <col min="12" max="12" width="7" style="34" customWidth="1"/>
    <col min="13" max="13" width="8.88671875" style="34" customWidth="1"/>
    <col min="14" max="20" width="8.88671875" style="34" hidden="1" customWidth="1"/>
    <col min="21" max="21" width="8.88671875" style="34" customWidth="1"/>
    <col min="22" max="16384" width="8.88671875" style="34"/>
  </cols>
  <sheetData>
    <row r="1" spans="1:20" x14ac:dyDescent="0.2">
      <c r="A1" s="67"/>
      <c r="B1" s="33" t="s">
        <v>55</v>
      </c>
      <c r="C1" s="1" t="s">
        <v>56</v>
      </c>
      <c r="D1" s="33"/>
      <c r="E1" s="33"/>
      <c r="F1" s="74" t="s">
        <v>65</v>
      </c>
      <c r="G1" s="75"/>
      <c r="H1" s="78">
        <f>+L35</f>
        <v>0.55678571428571433</v>
      </c>
      <c r="I1" s="73" t="s">
        <v>67</v>
      </c>
      <c r="J1" s="73"/>
      <c r="K1" s="73"/>
      <c r="L1" s="73"/>
    </row>
    <row r="2" spans="1:20" x14ac:dyDescent="0.2">
      <c r="A2" s="67"/>
      <c r="B2" s="33" t="s">
        <v>6</v>
      </c>
      <c r="C2" s="3">
        <v>123456789</v>
      </c>
      <c r="D2" s="30" t="s">
        <v>57</v>
      </c>
      <c r="E2" s="1">
        <v>1.5</v>
      </c>
      <c r="F2" s="76"/>
      <c r="G2" s="77"/>
      <c r="H2" s="78"/>
      <c r="I2" s="73"/>
      <c r="J2" s="73"/>
      <c r="K2" s="73"/>
      <c r="L2" s="73"/>
    </row>
    <row r="3" spans="1:20" x14ac:dyDescent="0.2">
      <c r="A3" s="67" t="s">
        <v>36</v>
      </c>
      <c r="B3" s="33" t="s">
        <v>43</v>
      </c>
      <c r="C3" s="2">
        <v>35</v>
      </c>
      <c r="D3" s="69" t="s">
        <v>50</v>
      </c>
      <c r="E3" s="69"/>
      <c r="F3" s="79" t="s">
        <v>66</v>
      </c>
      <c r="G3" s="79"/>
      <c r="H3" s="78">
        <f>+L41</f>
        <v>0.14559523809523811</v>
      </c>
      <c r="I3" s="73"/>
      <c r="J3" s="73"/>
      <c r="K3" s="73"/>
      <c r="L3" s="73"/>
      <c r="N3" s="34" t="b">
        <f>AND(C3&gt;0,C4&gt;0)</f>
        <v>0</v>
      </c>
      <c r="O3" s="35" t="str">
        <f>IF(N3=TRUE,1," ")</f>
        <v xml:space="preserve"> </v>
      </c>
      <c r="Q3" s="36">
        <f>+C3+D4</f>
        <v>35</v>
      </c>
    </row>
    <row r="4" spans="1:20" ht="13.5" thickBot="1" x14ac:dyDescent="0.25">
      <c r="A4" s="67"/>
      <c r="B4" s="33" t="s">
        <v>44</v>
      </c>
      <c r="C4" s="2"/>
      <c r="D4" s="72">
        <f>+C4/F42</f>
        <v>0</v>
      </c>
      <c r="E4" s="72"/>
      <c r="F4" s="79"/>
      <c r="G4" s="79"/>
      <c r="H4" s="80"/>
      <c r="I4" s="73"/>
      <c r="J4" s="73"/>
      <c r="K4" s="73"/>
      <c r="L4" s="73"/>
    </row>
    <row r="5" spans="1:20" ht="13.5" thickTop="1" x14ac:dyDescent="0.2">
      <c r="A5" s="67" t="s">
        <v>54</v>
      </c>
      <c r="B5" s="13"/>
      <c r="C5" s="21" t="s">
        <v>42</v>
      </c>
      <c r="D5" s="9" t="s">
        <v>40</v>
      </c>
      <c r="E5" s="21" t="s">
        <v>41</v>
      </c>
      <c r="F5" s="21" t="s">
        <v>53</v>
      </c>
      <c r="G5" s="39" t="s">
        <v>49</v>
      </c>
      <c r="H5" s="70" t="str">
        <f>+A5</f>
        <v>Misc.</v>
      </c>
      <c r="I5" s="47" t="s">
        <v>37</v>
      </c>
      <c r="J5" s="22" t="s">
        <v>38</v>
      </c>
      <c r="K5" s="22" t="s">
        <v>51</v>
      </c>
      <c r="L5" s="23" t="s">
        <v>37</v>
      </c>
      <c r="N5" s="35" t="s">
        <v>61</v>
      </c>
      <c r="P5" s="35" t="s">
        <v>62</v>
      </c>
    </row>
    <row r="6" spans="1:20" x14ac:dyDescent="0.2">
      <c r="A6" s="67"/>
      <c r="B6" s="32" t="s">
        <v>21</v>
      </c>
      <c r="C6" s="4">
        <v>1</v>
      </c>
      <c r="D6" s="5"/>
      <c r="E6" s="4"/>
      <c r="F6" s="18">
        <f>+G6/$Q$3</f>
        <v>2.8571428571428571E-2</v>
      </c>
      <c r="G6" s="44">
        <f>+L6</f>
        <v>1</v>
      </c>
      <c r="H6" s="71"/>
      <c r="I6" s="48">
        <f t="shared" ref="I6:I20" si="0">+C6</f>
        <v>1</v>
      </c>
      <c r="J6" s="24">
        <f t="shared" ref="J6:J20" si="1">+D6/$F$42</f>
        <v>0</v>
      </c>
      <c r="K6" s="24">
        <f t="shared" ref="K6:K20" si="2">+E6/$F$41</f>
        <v>0</v>
      </c>
      <c r="L6" s="25">
        <f>SUM(I6:K6)</f>
        <v>1</v>
      </c>
      <c r="N6" s="34" t="b">
        <f>AND(C6&gt;0,D6&gt;0)</f>
        <v>0</v>
      </c>
      <c r="O6" s="35" t="b">
        <f>IF(N6=TRUE,1)</f>
        <v>0</v>
      </c>
      <c r="P6" s="34" t="b">
        <f>AND(D6&gt;0,E6&gt;0)</f>
        <v>0</v>
      </c>
      <c r="Q6" s="35" t="b">
        <f>IF(P6=TRUE,1)</f>
        <v>0</v>
      </c>
      <c r="R6" s="34" t="b">
        <f>AND(C6&gt;0,E6&gt;0)</f>
        <v>0</v>
      </c>
      <c r="S6" s="35" t="b">
        <f>IF(R6=TRUE,1)</f>
        <v>0</v>
      </c>
      <c r="T6" s="34">
        <f>+O6+Q6+S6</f>
        <v>0</v>
      </c>
    </row>
    <row r="7" spans="1:20" x14ac:dyDescent="0.2">
      <c r="A7" s="67"/>
      <c r="B7" s="32" t="s">
        <v>25</v>
      </c>
      <c r="C7" s="4"/>
      <c r="D7" s="5">
        <v>50</v>
      </c>
      <c r="E7" s="4"/>
      <c r="F7" s="18">
        <f t="shared" ref="F7:F20" si="3">+G7/$Q$3</f>
        <v>8.2417582417582402E-3</v>
      </c>
      <c r="G7" s="44">
        <f t="shared" ref="G7:G20" si="4">+L7</f>
        <v>0.28846153846153844</v>
      </c>
      <c r="H7" s="71"/>
      <c r="I7" s="48">
        <f t="shared" si="0"/>
        <v>0</v>
      </c>
      <c r="J7" s="24">
        <f t="shared" si="1"/>
        <v>0.28846153846153844</v>
      </c>
      <c r="K7" s="24">
        <f t="shared" si="2"/>
        <v>0</v>
      </c>
      <c r="L7" s="25">
        <f t="shared" ref="L7:L20" si="5">SUM(I7:K7)</f>
        <v>0.28846153846153844</v>
      </c>
      <c r="N7" s="34" t="b">
        <f t="shared" ref="N7:N35" si="6">AND(C7&gt;0,D7&gt;0)</f>
        <v>0</v>
      </c>
      <c r="O7" s="35" t="b">
        <f t="shared" ref="O7:O35" si="7">IF(N7=TRUE,1)</f>
        <v>0</v>
      </c>
      <c r="P7" s="34" t="b">
        <f t="shared" ref="P7:P35" si="8">AND(D7&gt;0,E7&gt;0)</f>
        <v>0</v>
      </c>
      <c r="Q7" s="35" t="b">
        <f t="shared" ref="Q7:Q35" si="9">IF(P7=TRUE,1)</f>
        <v>0</v>
      </c>
      <c r="R7" s="34" t="b">
        <f t="shared" ref="R7:R35" si="10">AND(C7&gt;0,E7&gt;0)</f>
        <v>0</v>
      </c>
      <c r="S7" s="35" t="b">
        <f t="shared" ref="S7:S35" si="11">IF(R7=TRUE,1)</f>
        <v>0</v>
      </c>
      <c r="T7" s="34">
        <f t="shared" ref="T7:T35" si="12">+O7+Q7+S7</f>
        <v>0</v>
      </c>
    </row>
    <row r="8" spans="1:20" x14ac:dyDescent="0.2">
      <c r="A8" s="67"/>
      <c r="B8" s="32" t="s">
        <v>35</v>
      </c>
      <c r="C8" s="4"/>
      <c r="D8" s="5"/>
      <c r="E8" s="4">
        <v>500</v>
      </c>
      <c r="F8" s="18">
        <f t="shared" si="3"/>
        <v>6.868131868131868E-3</v>
      </c>
      <c r="G8" s="44">
        <f t="shared" si="4"/>
        <v>0.24038461538461539</v>
      </c>
      <c r="H8" s="71"/>
      <c r="I8" s="48">
        <f t="shared" si="0"/>
        <v>0</v>
      </c>
      <c r="J8" s="24">
        <f t="shared" si="1"/>
        <v>0</v>
      </c>
      <c r="K8" s="24">
        <f t="shared" si="2"/>
        <v>0.24038461538461539</v>
      </c>
      <c r="L8" s="25">
        <f t="shared" si="5"/>
        <v>0.24038461538461539</v>
      </c>
      <c r="N8" s="34" t="b">
        <f t="shared" si="6"/>
        <v>0</v>
      </c>
      <c r="O8" s="35" t="b">
        <f t="shared" si="7"/>
        <v>0</v>
      </c>
      <c r="P8" s="34" t="b">
        <f t="shared" si="8"/>
        <v>0</v>
      </c>
      <c r="Q8" s="35" t="b">
        <f t="shared" si="9"/>
        <v>0</v>
      </c>
      <c r="R8" s="34" t="b">
        <f t="shared" si="10"/>
        <v>0</v>
      </c>
      <c r="S8" s="35" t="b">
        <f t="shared" si="11"/>
        <v>0</v>
      </c>
      <c r="T8" s="34">
        <f t="shared" si="12"/>
        <v>0</v>
      </c>
    </row>
    <row r="9" spans="1:20" x14ac:dyDescent="0.2">
      <c r="A9" s="67"/>
      <c r="B9" s="32" t="s">
        <v>29</v>
      </c>
      <c r="C9" s="4"/>
      <c r="D9" s="5"/>
      <c r="E9" s="4"/>
      <c r="F9" s="18">
        <f t="shared" si="3"/>
        <v>0</v>
      </c>
      <c r="G9" s="44">
        <f t="shared" si="4"/>
        <v>0</v>
      </c>
      <c r="H9" s="71"/>
      <c r="I9" s="48">
        <f t="shared" si="0"/>
        <v>0</v>
      </c>
      <c r="J9" s="24">
        <f t="shared" si="1"/>
        <v>0</v>
      </c>
      <c r="K9" s="24">
        <f t="shared" si="2"/>
        <v>0</v>
      </c>
      <c r="L9" s="25">
        <f t="shared" si="5"/>
        <v>0</v>
      </c>
      <c r="N9" s="34" t="b">
        <f t="shared" si="6"/>
        <v>0</v>
      </c>
      <c r="O9" s="35" t="b">
        <f t="shared" si="7"/>
        <v>0</v>
      </c>
      <c r="P9" s="34" t="b">
        <f t="shared" si="8"/>
        <v>0</v>
      </c>
      <c r="Q9" s="35" t="b">
        <f t="shared" si="9"/>
        <v>0</v>
      </c>
      <c r="R9" s="34" t="b">
        <f t="shared" si="10"/>
        <v>0</v>
      </c>
      <c r="S9" s="35" t="b">
        <f t="shared" si="11"/>
        <v>0</v>
      </c>
      <c r="T9" s="34">
        <f t="shared" si="12"/>
        <v>0</v>
      </c>
    </row>
    <row r="10" spans="1:20" x14ac:dyDescent="0.2">
      <c r="A10" s="67"/>
      <c r="B10" s="32" t="s">
        <v>28</v>
      </c>
      <c r="C10" s="4"/>
      <c r="D10" s="5"/>
      <c r="E10" s="4"/>
      <c r="F10" s="18">
        <f t="shared" si="3"/>
        <v>0</v>
      </c>
      <c r="G10" s="44">
        <f t="shared" si="4"/>
        <v>0</v>
      </c>
      <c r="H10" s="71"/>
      <c r="I10" s="48">
        <f t="shared" si="0"/>
        <v>0</v>
      </c>
      <c r="J10" s="24">
        <f t="shared" si="1"/>
        <v>0</v>
      </c>
      <c r="K10" s="24">
        <f t="shared" si="2"/>
        <v>0</v>
      </c>
      <c r="L10" s="25">
        <f t="shared" si="5"/>
        <v>0</v>
      </c>
      <c r="N10" s="34" t="b">
        <f t="shared" si="6"/>
        <v>0</v>
      </c>
      <c r="O10" s="35" t="b">
        <f t="shared" si="7"/>
        <v>0</v>
      </c>
      <c r="P10" s="34" t="b">
        <f t="shared" si="8"/>
        <v>0</v>
      </c>
      <c r="Q10" s="35" t="b">
        <f t="shared" si="9"/>
        <v>0</v>
      </c>
      <c r="R10" s="34" t="b">
        <f t="shared" si="10"/>
        <v>0</v>
      </c>
      <c r="S10" s="35" t="b">
        <f t="shared" si="11"/>
        <v>0</v>
      </c>
      <c r="T10" s="34">
        <f t="shared" si="12"/>
        <v>0</v>
      </c>
    </row>
    <row r="11" spans="1:20" x14ac:dyDescent="0.2">
      <c r="A11" s="67"/>
      <c r="B11" s="32" t="s">
        <v>34</v>
      </c>
      <c r="C11" s="4"/>
      <c r="D11" s="5"/>
      <c r="E11" s="4"/>
      <c r="F11" s="18">
        <f t="shared" si="3"/>
        <v>0</v>
      </c>
      <c r="G11" s="44">
        <f t="shared" si="4"/>
        <v>0</v>
      </c>
      <c r="H11" s="71"/>
      <c r="I11" s="48">
        <f t="shared" si="0"/>
        <v>0</v>
      </c>
      <c r="J11" s="24">
        <f t="shared" si="1"/>
        <v>0</v>
      </c>
      <c r="K11" s="24">
        <f t="shared" si="2"/>
        <v>0</v>
      </c>
      <c r="L11" s="25">
        <f t="shared" si="5"/>
        <v>0</v>
      </c>
      <c r="N11" s="34" t="b">
        <f t="shared" si="6"/>
        <v>0</v>
      </c>
      <c r="O11" s="35" t="b">
        <f t="shared" si="7"/>
        <v>0</v>
      </c>
      <c r="P11" s="34" t="b">
        <f t="shared" si="8"/>
        <v>0</v>
      </c>
      <c r="Q11" s="35" t="b">
        <f t="shared" si="9"/>
        <v>0</v>
      </c>
      <c r="R11" s="34" t="b">
        <f t="shared" si="10"/>
        <v>0</v>
      </c>
      <c r="S11" s="35" t="b">
        <f t="shared" si="11"/>
        <v>0</v>
      </c>
      <c r="T11" s="34">
        <f t="shared" si="12"/>
        <v>0</v>
      </c>
    </row>
    <row r="12" spans="1:20" x14ac:dyDescent="0.2">
      <c r="A12" s="67"/>
      <c r="B12" s="32" t="s">
        <v>27</v>
      </c>
      <c r="C12" s="4"/>
      <c r="D12" s="5"/>
      <c r="E12" s="4"/>
      <c r="F12" s="18">
        <f t="shared" si="3"/>
        <v>0</v>
      </c>
      <c r="G12" s="44">
        <f t="shared" si="4"/>
        <v>0</v>
      </c>
      <c r="H12" s="71"/>
      <c r="I12" s="48">
        <f t="shared" si="0"/>
        <v>0</v>
      </c>
      <c r="J12" s="24">
        <f t="shared" si="1"/>
        <v>0</v>
      </c>
      <c r="K12" s="24">
        <f t="shared" si="2"/>
        <v>0</v>
      </c>
      <c r="L12" s="25">
        <f t="shared" si="5"/>
        <v>0</v>
      </c>
      <c r="N12" s="34" t="b">
        <f t="shared" si="6"/>
        <v>0</v>
      </c>
      <c r="O12" s="35" t="b">
        <f t="shared" si="7"/>
        <v>0</v>
      </c>
      <c r="P12" s="34" t="b">
        <f t="shared" si="8"/>
        <v>0</v>
      </c>
      <c r="Q12" s="35" t="b">
        <f t="shared" si="9"/>
        <v>0</v>
      </c>
      <c r="R12" s="34" t="b">
        <f t="shared" si="10"/>
        <v>0</v>
      </c>
      <c r="S12" s="35" t="b">
        <f t="shared" si="11"/>
        <v>0</v>
      </c>
      <c r="T12" s="34">
        <f t="shared" si="12"/>
        <v>0</v>
      </c>
    </row>
    <row r="13" spans="1:20" x14ac:dyDescent="0.2">
      <c r="A13" s="67"/>
      <c r="B13" s="32" t="s">
        <v>31</v>
      </c>
      <c r="C13" s="4"/>
      <c r="D13" s="5"/>
      <c r="E13" s="4"/>
      <c r="F13" s="18">
        <f t="shared" si="3"/>
        <v>0</v>
      </c>
      <c r="G13" s="44">
        <f t="shared" si="4"/>
        <v>0</v>
      </c>
      <c r="H13" s="71"/>
      <c r="I13" s="48">
        <f t="shared" si="0"/>
        <v>0</v>
      </c>
      <c r="J13" s="24">
        <f t="shared" si="1"/>
        <v>0</v>
      </c>
      <c r="K13" s="24">
        <f t="shared" si="2"/>
        <v>0</v>
      </c>
      <c r="L13" s="25">
        <f t="shared" si="5"/>
        <v>0</v>
      </c>
      <c r="N13" s="34" t="b">
        <f t="shared" si="6"/>
        <v>0</v>
      </c>
      <c r="O13" s="35" t="b">
        <f t="shared" si="7"/>
        <v>0</v>
      </c>
      <c r="P13" s="34" t="b">
        <f t="shared" si="8"/>
        <v>0</v>
      </c>
      <c r="Q13" s="35" t="b">
        <f t="shared" si="9"/>
        <v>0</v>
      </c>
      <c r="R13" s="34" t="b">
        <f t="shared" si="10"/>
        <v>0</v>
      </c>
      <c r="S13" s="35" t="b">
        <f t="shared" si="11"/>
        <v>0</v>
      </c>
      <c r="T13" s="34">
        <f t="shared" si="12"/>
        <v>0</v>
      </c>
    </row>
    <row r="14" spans="1:20" x14ac:dyDescent="0.2">
      <c r="A14" s="67"/>
      <c r="B14" s="32" t="s">
        <v>24</v>
      </c>
      <c r="C14" s="4"/>
      <c r="D14" s="5"/>
      <c r="E14" s="4"/>
      <c r="F14" s="18">
        <f t="shared" si="3"/>
        <v>0</v>
      </c>
      <c r="G14" s="44">
        <f t="shared" si="4"/>
        <v>0</v>
      </c>
      <c r="H14" s="71"/>
      <c r="I14" s="48">
        <f t="shared" si="0"/>
        <v>0</v>
      </c>
      <c r="J14" s="24">
        <f t="shared" si="1"/>
        <v>0</v>
      </c>
      <c r="K14" s="24">
        <f t="shared" si="2"/>
        <v>0</v>
      </c>
      <c r="L14" s="25">
        <f t="shared" si="5"/>
        <v>0</v>
      </c>
      <c r="N14" s="34" t="b">
        <f t="shared" si="6"/>
        <v>0</v>
      </c>
      <c r="O14" s="35" t="b">
        <f t="shared" si="7"/>
        <v>0</v>
      </c>
      <c r="P14" s="34" t="b">
        <f t="shared" si="8"/>
        <v>0</v>
      </c>
      <c r="Q14" s="35" t="b">
        <f t="shared" si="9"/>
        <v>0</v>
      </c>
      <c r="R14" s="34" t="b">
        <f t="shared" si="10"/>
        <v>0</v>
      </c>
      <c r="S14" s="35" t="b">
        <f t="shared" si="11"/>
        <v>0</v>
      </c>
      <c r="T14" s="34">
        <f t="shared" si="12"/>
        <v>0</v>
      </c>
    </row>
    <row r="15" spans="1:20" x14ac:dyDescent="0.2">
      <c r="A15" s="67"/>
      <c r="B15" s="32" t="s">
        <v>30</v>
      </c>
      <c r="C15" s="4"/>
      <c r="D15" s="5"/>
      <c r="E15" s="4"/>
      <c r="F15" s="18">
        <f t="shared" si="3"/>
        <v>0</v>
      </c>
      <c r="G15" s="44">
        <f t="shared" si="4"/>
        <v>0</v>
      </c>
      <c r="H15" s="71"/>
      <c r="I15" s="48">
        <f t="shared" si="0"/>
        <v>0</v>
      </c>
      <c r="J15" s="24">
        <f t="shared" si="1"/>
        <v>0</v>
      </c>
      <c r="K15" s="24">
        <f t="shared" si="2"/>
        <v>0</v>
      </c>
      <c r="L15" s="25">
        <f t="shared" si="5"/>
        <v>0</v>
      </c>
      <c r="N15" s="34" t="b">
        <f t="shared" si="6"/>
        <v>0</v>
      </c>
      <c r="O15" s="35" t="b">
        <f t="shared" si="7"/>
        <v>0</v>
      </c>
      <c r="P15" s="34" t="b">
        <f t="shared" si="8"/>
        <v>0</v>
      </c>
      <c r="Q15" s="35" t="b">
        <f t="shared" si="9"/>
        <v>0</v>
      </c>
      <c r="R15" s="34" t="b">
        <f t="shared" si="10"/>
        <v>0</v>
      </c>
      <c r="S15" s="35" t="b">
        <f t="shared" si="11"/>
        <v>0</v>
      </c>
      <c r="T15" s="34">
        <f t="shared" si="12"/>
        <v>0</v>
      </c>
    </row>
    <row r="16" spans="1:20" x14ac:dyDescent="0.2">
      <c r="A16" s="67"/>
      <c r="B16" s="32" t="s">
        <v>33</v>
      </c>
      <c r="C16" s="4"/>
      <c r="D16" s="5"/>
      <c r="E16" s="4"/>
      <c r="F16" s="18">
        <f t="shared" si="3"/>
        <v>0</v>
      </c>
      <c r="G16" s="44">
        <f t="shared" si="4"/>
        <v>0</v>
      </c>
      <c r="H16" s="71"/>
      <c r="I16" s="48">
        <f t="shared" si="0"/>
        <v>0</v>
      </c>
      <c r="J16" s="24">
        <f t="shared" si="1"/>
        <v>0</v>
      </c>
      <c r="K16" s="24">
        <f t="shared" si="2"/>
        <v>0</v>
      </c>
      <c r="L16" s="25">
        <f t="shared" si="5"/>
        <v>0</v>
      </c>
      <c r="N16" s="34" t="b">
        <f t="shared" si="6"/>
        <v>0</v>
      </c>
      <c r="O16" s="35" t="b">
        <f t="shared" si="7"/>
        <v>0</v>
      </c>
      <c r="P16" s="34" t="b">
        <f t="shared" si="8"/>
        <v>0</v>
      </c>
      <c r="Q16" s="35" t="b">
        <f t="shared" si="9"/>
        <v>0</v>
      </c>
      <c r="R16" s="34" t="b">
        <f t="shared" si="10"/>
        <v>0</v>
      </c>
      <c r="S16" s="35" t="b">
        <f t="shared" si="11"/>
        <v>0</v>
      </c>
      <c r="T16" s="34">
        <f t="shared" si="12"/>
        <v>0</v>
      </c>
    </row>
    <row r="17" spans="1:20" x14ac:dyDescent="0.2">
      <c r="A17" s="67"/>
      <c r="B17" s="32" t="s">
        <v>32</v>
      </c>
      <c r="C17" s="4"/>
      <c r="D17" s="5"/>
      <c r="E17" s="4"/>
      <c r="F17" s="18">
        <f t="shared" si="3"/>
        <v>0</v>
      </c>
      <c r="G17" s="44">
        <f t="shared" si="4"/>
        <v>0</v>
      </c>
      <c r="H17" s="71"/>
      <c r="I17" s="48">
        <f t="shared" si="0"/>
        <v>0</v>
      </c>
      <c r="J17" s="24">
        <f t="shared" si="1"/>
        <v>0</v>
      </c>
      <c r="K17" s="24">
        <f t="shared" si="2"/>
        <v>0</v>
      </c>
      <c r="L17" s="25">
        <f t="shared" si="5"/>
        <v>0</v>
      </c>
      <c r="N17" s="34" t="b">
        <f t="shared" si="6"/>
        <v>0</v>
      </c>
      <c r="O17" s="35" t="b">
        <f t="shared" si="7"/>
        <v>0</v>
      </c>
      <c r="P17" s="34" t="b">
        <f t="shared" si="8"/>
        <v>0</v>
      </c>
      <c r="Q17" s="35" t="b">
        <f t="shared" si="9"/>
        <v>0</v>
      </c>
      <c r="R17" s="34" t="b">
        <f t="shared" si="10"/>
        <v>0</v>
      </c>
      <c r="S17" s="35" t="b">
        <f t="shared" si="11"/>
        <v>0</v>
      </c>
      <c r="T17" s="34">
        <f t="shared" si="12"/>
        <v>0</v>
      </c>
    </row>
    <row r="18" spans="1:20" x14ac:dyDescent="0.2">
      <c r="A18" s="67"/>
      <c r="B18" s="32" t="s">
        <v>23</v>
      </c>
      <c r="C18" s="4"/>
      <c r="D18" s="5"/>
      <c r="E18" s="4"/>
      <c r="F18" s="18">
        <f t="shared" si="3"/>
        <v>0</v>
      </c>
      <c r="G18" s="44">
        <f t="shared" si="4"/>
        <v>0</v>
      </c>
      <c r="H18" s="71"/>
      <c r="I18" s="48">
        <f t="shared" si="0"/>
        <v>0</v>
      </c>
      <c r="J18" s="24">
        <f t="shared" si="1"/>
        <v>0</v>
      </c>
      <c r="K18" s="24">
        <f t="shared" si="2"/>
        <v>0</v>
      </c>
      <c r="L18" s="25">
        <f t="shared" si="5"/>
        <v>0</v>
      </c>
      <c r="N18" s="34" t="b">
        <f t="shared" si="6"/>
        <v>0</v>
      </c>
      <c r="O18" s="35" t="b">
        <f t="shared" si="7"/>
        <v>0</v>
      </c>
      <c r="P18" s="34" t="b">
        <f t="shared" si="8"/>
        <v>0</v>
      </c>
      <c r="Q18" s="35" t="b">
        <f t="shared" si="9"/>
        <v>0</v>
      </c>
      <c r="R18" s="34" t="b">
        <f t="shared" si="10"/>
        <v>0</v>
      </c>
      <c r="S18" s="35" t="b">
        <f t="shared" si="11"/>
        <v>0</v>
      </c>
      <c r="T18" s="34">
        <f t="shared" si="12"/>
        <v>0</v>
      </c>
    </row>
    <row r="19" spans="1:20" x14ac:dyDescent="0.2">
      <c r="A19" s="67"/>
      <c r="B19" s="32" t="s">
        <v>26</v>
      </c>
      <c r="C19" s="4"/>
      <c r="D19" s="5"/>
      <c r="E19" s="4"/>
      <c r="F19" s="18">
        <f t="shared" si="3"/>
        <v>0</v>
      </c>
      <c r="G19" s="44">
        <f t="shared" si="4"/>
        <v>0</v>
      </c>
      <c r="H19" s="71"/>
      <c r="I19" s="48">
        <f t="shared" si="0"/>
        <v>0</v>
      </c>
      <c r="J19" s="24">
        <f t="shared" si="1"/>
        <v>0</v>
      </c>
      <c r="K19" s="24">
        <f t="shared" si="2"/>
        <v>0</v>
      </c>
      <c r="L19" s="25">
        <f t="shared" si="5"/>
        <v>0</v>
      </c>
      <c r="N19" s="34" t="b">
        <f t="shared" si="6"/>
        <v>0</v>
      </c>
      <c r="O19" s="35" t="b">
        <f t="shared" si="7"/>
        <v>0</v>
      </c>
      <c r="P19" s="34" t="b">
        <f t="shared" si="8"/>
        <v>0</v>
      </c>
      <c r="Q19" s="35" t="b">
        <f t="shared" si="9"/>
        <v>0</v>
      </c>
      <c r="R19" s="34" t="b">
        <f t="shared" si="10"/>
        <v>0</v>
      </c>
      <c r="S19" s="35" t="b">
        <f t="shared" si="11"/>
        <v>0</v>
      </c>
      <c r="T19" s="34">
        <f t="shared" si="12"/>
        <v>0</v>
      </c>
    </row>
    <row r="20" spans="1:20" ht="13.5" thickBot="1" x14ac:dyDescent="0.25">
      <c r="A20" s="67"/>
      <c r="B20" s="32" t="s">
        <v>22</v>
      </c>
      <c r="C20" s="6"/>
      <c r="D20" s="5"/>
      <c r="E20" s="4"/>
      <c r="F20" s="18">
        <f t="shared" si="3"/>
        <v>0</v>
      </c>
      <c r="G20" s="44">
        <f t="shared" si="4"/>
        <v>0</v>
      </c>
      <c r="H20" s="49">
        <f>SUM(G6:G20)</f>
        <v>1.5288461538461537</v>
      </c>
      <c r="I20" s="48">
        <f t="shared" si="0"/>
        <v>0</v>
      </c>
      <c r="J20" s="24">
        <f t="shared" si="1"/>
        <v>0</v>
      </c>
      <c r="K20" s="24">
        <f t="shared" si="2"/>
        <v>0</v>
      </c>
      <c r="L20" s="25">
        <f t="shared" si="5"/>
        <v>0</v>
      </c>
      <c r="N20" s="34" t="b">
        <f t="shared" si="6"/>
        <v>0</v>
      </c>
      <c r="O20" s="35" t="b">
        <f t="shared" si="7"/>
        <v>0</v>
      </c>
      <c r="P20" s="34" t="b">
        <f t="shared" si="8"/>
        <v>0</v>
      </c>
      <c r="Q20" s="35" t="b">
        <f t="shared" si="9"/>
        <v>0</v>
      </c>
      <c r="R20" s="34" t="b">
        <f t="shared" si="10"/>
        <v>0</v>
      </c>
      <c r="S20" s="35" t="b">
        <f t="shared" si="11"/>
        <v>0</v>
      </c>
      <c r="T20" s="34">
        <f t="shared" si="12"/>
        <v>0</v>
      </c>
    </row>
    <row r="21" spans="1:20" ht="13.5" thickTop="1" x14ac:dyDescent="0.2">
      <c r="A21" s="67" t="s">
        <v>3</v>
      </c>
      <c r="B21" s="68"/>
      <c r="C21" s="68"/>
      <c r="D21" s="68"/>
      <c r="E21" s="68"/>
      <c r="F21" s="21" t="s">
        <v>53</v>
      </c>
      <c r="G21" s="39" t="s">
        <v>48</v>
      </c>
      <c r="H21" s="70" t="str">
        <f>+A21</f>
        <v>Retirement</v>
      </c>
      <c r="I21" s="89"/>
      <c r="J21" s="89"/>
      <c r="K21" s="89"/>
      <c r="L21" s="90"/>
      <c r="O21" s="35"/>
      <c r="Q21" s="35"/>
      <c r="S21" s="35"/>
    </row>
    <row r="22" spans="1:20" x14ac:dyDescent="0.2">
      <c r="A22" s="67"/>
      <c r="B22" s="14" t="s">
        <v>19</v>
      </c>
      <c r="C22" s="15"/>
      <c r="D22" s="10">
        <v>8.5000000000000006E-2</v>
      </c>
      <c r="E22" s="27"/>
      <c r="F22" s="18">
        <f t="shared" ref="F22:F40" si="13">+G22/$Q$3</f>
        <v>8.5000000000000006E-2</v>
      </c>
      <c r="G22" s="54">
        <f>+D22*Q3</f>
        <v>2.9750000000000001</v>
      </c>
      <c r="H22" s="71"/>
      <c r="I22" s="91"/>
      <c r="J22" s="91"/>
      <c r="K22" s="91"/>
      <c r="L22" s="92"/>
      <c r="O22" s="35"/>
      <c r="Q22" s="35"/>
      <c r="S22" s="35"/>
    </row>
    <row r="23" spans="1:20" ht="13.5" thickBot="1" x14ac:dyDescent="0.25">
      <c r="A23" s="67"/>
      <c r="B23" s="14" t="s">
        <v>20</v>
      </c>
      <c r="C23" s="15"/>
      <c r="D23" s="10">
        <v>7.0000000000000007E-2</v>
      </c>
      <c r="E23" s="27"/>
      <c r="F23" s="18">
        <f t="shared" si="13"/>
        <v>7.0000000000000007E-2</v>
      </c>
      <c r="G23" s="54">
        <f>+D23*Q3</f>
        <v>2.4500000000000002</v>
      </c>
      <c r="H23" s="49">
        <f>+G23+G22</f>
        <v>5.4250000000000007</v>
      </c>
      <c r="I23" s="91"/>
      <c r="J23" s="91"/>
      <c r="K23" s="91"/>
      <c r="L23" s="92"/>
      <c r="O23" s="35"/>
      <c r="Q23" s="35"/>
      <c r="S23" s="35"/>
    </row>
    <row r="24" spans="1:20" ht="13.5" thickTop="1" x14ac:dyDescent="0.2">
      <c r="A24" s="66" t="s">
        <v>58</v>
      </c>
      <c r="B24" s="14" t="s">
        <v>2</v>
      </c>
      <c r="C24" s="28"/>
      <c r="D24" s="29"/>
      <c r="E24" s="7">
        <v>96</v>
      </c>
      <c r="F24" s="18">
        <f t="shared" si="13"/>
        <v>4.6153846153846156E-2</v>
      </c>
      <c r="G24" s="54">
        <f>+E24*$Q$3/$F$41</f>
        <v>1.6153846153846154</v>
      </c>
      <c r="H24" s="70" t="str">
        <f>+A24</f>
        <v>Leave</v>
      </c>
      <c r="I24" s="91"/>
      <c r="J24" s="91"/>
      <c r="K24" s="91"/>
      <c r="L24" s="92"/>
      <c r="N24" s="34" t="b">
        <f t="shared" si="6"/>
        <v>0</v>
      </c>
      <c r="O24" s="35" t="b">
        <f t="shared" si="7"/>
        <v>0</v>
      </c>
      <c r="P24" s="34" t="b">
        <f t="shared" si="8"/>
        <v>0</v>
      </c>
      <c r="Q24" s="35" t="b">
        <f t="shared" si="9"/>
        <v>0</v>
      </c>
      <c r="R24" s="34" t="b">
        <f t="shared" si="10"/>
        <v>0</v>
      </c>
      <c r="S24" s="35" t="b">
        <f t="shared" si="11"/>
        <v>0</v>
      </c>
      <c r="T24" s="34">
        <f t="shared" si="12"/>
        <v>0</v>
      </c>
    </row>
    <row r="25" spans="1:20" x14ac:dyDescent="0.2">
      <c r="A25" s="66"/>
      <c r="B25" s="14" t="s">
        <v>1</v>
      </c>
      <c r="C25" s="28"/>
      <c r="D25" s="29"/>
      <c r="E25" s="7">
        <v>84</v>
      </c>
      <c r="F25" s="18">
        <f t="shared" si="13"/>
        <v>4.0384615384615387E-2</v>
      </c>
      <c r="G25" s="54">
        <f>+E25*$Q$3/$F$41</f>
        <v>1.4134615384615385</v>
      </c>
      <c r="H25" s="71"/>
      <c r="I25" s="91"/>
      <c r="J25" s="91"/>
      <c r="K25" s="91"/>
      <c r="L25" s="92"/>
      <c r="N25" s="34" t="b">
        <f t="shared" si="6"/>
        <v>0</v>
      </c>
      <c r="O25" s="35" t="b">
        <f t="shared" si="7"/>
        <v>0</v>
      </c>
      <c r="P25" s="34" t="b">
        <f t="shared" si="8"/>
        <v>0</v>
      </c>
      <c r="Q25" s="35" t="b">
        <f t="shared" si="9"/>
        <v>0</v>
      </c>
      <c r="R25" s="34" t="b">
        <f t="shared" si="10"/>
        <v>0</v>
      </c>
      <c r="S25" s="35" t="b">
        <f t="shared" si="11"/>
        <v>0</v>
      </c>
      <c r="T25" s="34">
        <f t="shared" si="12"/>
        <v>0</v>
      </c>
    </row>
    <row r="26" spans="1:20" ht="13.5" thickBot="1" x14ac:dyDescent="0.25">
      <c r="A26" s="66"/>
      <c r="B26" s="14" t="s">
        <v>0</v>
      </c>
      <c r="C26" s="28"/>
      <c r="D26" s="29"/>
      <c r="E26" s="7">
        <v>80</v>
      </c>
      <c r="F26" s="18">
        <f t="shared" si="13"/>
        <v>3.8461538461538464E-2</v>
      </c>
      <c r="G26" s="54">
        <f>+E26*$Q$3/$F$41</f>
        <v>1.3461538461538463</v>
      </c>
      <c r="H26" s="49">
        <f>+G24+G25+G26</f>
        <v>4.375</v>
      </c>
      <c r="I26" s="91"/>
      <c r="J26" s="91"/>
      <c r="K26" s="91"/>
      <c r="L26" s="92"/>
      <c r="N26" s="34" t="b">
        <f t="shared" si="6"/>
        <v>0</v>
      </c>
      <c r="O26" s="35" t="b">
        <f t="shared" si="7"/>
        <v>0</v>
      </c>
      <c r="P26" s="34" t="b">
        <f t="shared" si="8"/>
        <v>0</v>
      </c>
      <c r="Q26" s="35" t="b">
        <f t="shared" si="9"/>
        <v>0</v>
      </c>
      <c r="R26" s="34" t="b">
        <f t="shared" si="10"/>
        <v>0</v>
      </c>
      <c r="S26" s="35" t="b">
        <f t="shared" si="11"/>
        <v>0</v>
      </c>
      <c r="T26" s="34">
        <f t="shared" si="12"/>
        <v>0</v>
      </c>
    </row>
    <row r="27" spans="1:20" ht="13.5" thickTop="1" x14ac:dyDescent="0.2">
      <c r="A27" s="65" t="s">
        <v>59</v>
      </c>
      <c r="B27" s="31" t="s">
        <v>8</v>
      </c>
      <c r="C27" s="32"/>
      <c r="D27" s="5">
        <v>400</v>
      </c>
      <c r="E27" s="27"/>
      <c r="F27" s="18">
        <f t="shared" si="13"/>
        <v>6.5934065934065922E-2</v>
      </c>
      <c r="G27" s="50">
        <f t="shared" ref="G27:G35" si="14">+D27/$F$42</f>
        <v>2.3076923076923075</v>
      </c>
      <c r="H27" s="70" t="str">
        <f>+A27</f>
        <v>Insurance</v>
      </c>
      <c r="I27" s="91"/>
      <c r="J27" s="91"/>
      <c r="K27" s="91"/>
      <c r="L27" s="92"/>
      <c r="N27" s="34" t="b">
        <f t="shared" si="6"/>
        <v>0</v>
      </c>
      <c r="O27" s="35" t="b">
        <f t="shared" si="7"/>
        <v>0</v>
      </c>
      <c r="P27" s="34" t="b">
        <f t="shared" si="8"/>
        <v>0</v>
      </c>
      <c r="Q27" s="35" t="b">
        <f t="shared" si="9"/>
        <v>0</v>
      </c>
      <c r="R27" s="34" t="b">
        <f t="shared" si="10"/>
        <v>0</v>
      </c>
      <c r="S27" s="35" t="b">
        <f t="shared" si="11"/>
        <v>0</v>
      </c>
      <c r="T27" s="34">
        <f t="shared" si="12"/>
        <v>0</v>
      </c>
    </row>
    <row r="28" spans="1:20" ht="13.5" thickBot="1" x14ac:dyDescent="0.25">
      <c r="A28" s="65"/>
      <c r="B28" s="32" t="s">
        <v>9</v>
      </c>
      <c r="C28" s="32"/>
      <c r="D28" s="5">
        <v>100</v>
      </c>
      <c r="E28" s="27"/>
      <c r="F28" s="18">
        <f t="shared" si="13"/>
        <v>1.648351648351648E-2</v>
      </c>
      <c r="G28" s="50">
        <f t="shared" si="14"/>
        <v>0.57692307692307687</v>
      </c>
      <c r="H28" s="71"/>
      <c r="I28" s="91"/>
      <c r="J28" s="91"/>
      <c r="K28" s="91"/>
      <c r="L28" s="92"/>
      <c r="N28" s="34" t="b">
        <f t="shared" si="6"/>
        <v>0</v>
      </c>
      <c r="O28" s="35" t="b">
        <f t="shared" si="7"/>
        <v>0</v>
      </c>
      <c r="P28" s="34" t="b">
        <f t="shared" si="8"/>
        <v>0</v>
      </c>
      <c r="Q28" s="35" t="b">
        <f t="shared" si="9"/>
        <v>0</v>
      </c>
      <c r="R28" s="34" t="b">
        <f t="shared" si="10"/>
        <v>0</v>
      </c>
      <c r="S28" s="35" t="b">
        <f t="shared" si="11"/>
        <v>0</v>
      </c>
      <c r="T28" s="34">
        <f t="shared" si="12"/>
        <v>0</v>
      </c>
    </row>
    <row r="29" spans="1:20" ht="13.5" thickTop="1" x14ac:dyDescent="0.2">
      <c r="A29" s="65"/>
      <c r="B29" s="31" t="s">
        <v>12</v>
      </c>
      <c r="C29" s="32"/>
      <c r="D29" s="5">
        <v>20</v>
      </c>
      <c r="E29" s="27"/>
      <c r="F29" s="18">
        <f t="shared" si="13"/>
        <v>3.2967032967032967E-3</v>
      </c>
      <c r="G29" s="50">
        <f t="shared" si="14"/>
        <v>0.11538461538461538</v>
      </c>
      <c r="H29" s="71"/>
      <c r="I29" s="98" t="s">
        <v>43</v>
      </c>
      <c r="J29" s="99"/>
      <c r="K29" s="99"/>
      <c r="L29" s="104">
        <f>+Q3</f>
        <v>35</v>
      </c>
      <c r="M29" s="45"/>
      <c r="N29" s="34" t="b">
        <f t="shared" si="6"/>
        <v>0</v>
      </c>
      <c r="O29" s="35" t="b">
        <f t="shared" si="7"/>
        <v>0</v>
      </c>
      <c r="P29" s="34" t="b">
        <f t="shared" si="8"/>
        <v>0</v>
      </c>
      <c r="Q29" s="35" t="b">
        <f t="shared" si="9"/>
        <v>0</v>
      </c>
      <c r="R29" s="34" t="b">
        <f t="shared" si="10"/>
        <v>0</v>
      </c>
      <c r="S29" s="35" t="b">
        <f t="shared" si="11"/>
        <v>0</v>
      </c>
      <c r="T29" s="34">
        <f t="shared" si="12"/>
        <v>0</v>
      </c>
    </row>
    <row r="30" spans="1:20" x14ac:dyDescent="0.2">
      <c r="A30" s="65"/>
      <c r="B30" s="31" t="s">
        <v>13</v>
      </c>
      <c r="C30" s="32"/>
      <c r="D30" s="5">
        <v>20</v>
      </c>
      <c r="E30" s="27"/>
      <c r="F30" s="18">
        <f t="shared" si="13"/>
        <v>3.2967032967032967E-3</v>
      </c>
      <c r="G30" s="50">
        <f t="shared" si="14"/>
        <v>0.11538461538461538</v>
      </c>
      <c r="H30" s="71"/>
      <c r="I30" s="96"/>
      <c r="J30" s="94"/>
      <c r="K30" s="94"/>
      <c r="L30" s="97"/>
      <c r="M30" s="45"/>
      <c r="N30" s="34" t="b">
        <f t="shared" si="6"/>
        <v>0</v>
      </c>
      <c r="O30" s="35" t="b">
        <f t="shared" si="7"/>
        <v>0</v>
      </c>
      <c r="P30" s="34" t="b">
        <f t="shared" si="8"/>
        <v>0</v>
      </c>
      <c r="Q30" s="35" t="b">
        <f t="shared" si="9"/>
        <v>0</v>
      </c>
      <c r="R30" s="34" t="b">
        <f t="shared" si="10"/>
        <v>0</v>
      </c>
      <c r="S30" s="35" t="b">
        <f t="shared" si="11"/>
        <v>0</v>
      </c>
      <c r="T30" s="34">
        <f t="shared" si="12"/>
        <v>0</v>
      </c>
    </row>
    <row r="31" spans="1:20" x14ac:dyDescent="0.2">
      <c r="A31" s="65"/>
      <c r="B31" s="31" t="s">
        <v>11</v>
      </c>
      <c r="C31" s="32"/>
      <c r="D31" s="5">
        <v>20</v>
      </c>
      <c r="E31" s="27"/>
      <c r="F31" s="18">
        <f t="shared" si="13"/>
        <v>3.2967032967032967E-3</v>
      </c>
      <c r="G31" s="50">
        <f t="shared" si="14"/>
        <v>0.11538461538461538</v>
      </c>
      <c r="H31" s="71"/>
      <c r="I31" s="96"/>
      <c r="J31" s="94"/>
      <c r="K31" s="94"/>
      <c r="L31" s="97"/>
      <c r="M31" s="45"/>
      <c r="N31" s="34" t="b">
        <f t="shared" si="6"/>
        <v>0</v>
      </c>
      <c r="O31" s="35" t="b">
        <f t="shared" si="7"/>
        <v>0</v>
      </c>
      <c r="P31" s="34" t="b">
        <f t="shared" si="8"/>
        <v>0</v>
      </c>
      <c r="Q31" s="35" t="b">
        <f t="shared" si="9"/>
        <v>0</v>
      </c>
      <c r="R31" s="34" t="b">
        <f t="shared" si="10"/>
        <v>0</v>
      </c>
      <c r="S31" s="35" t="b">
        <f t="shared" si="11"/>
        <v>0</v>
      </c>
      <c r="T31" s="34">
        <f t="shared" si="12"/>
        <v>0</v>
      </c>
    </row>
    <row r="32" spans="1:20" x14ac:dyDescent="0.2">
      <c r="A32" s="65"/>
      <c r="B32" s="32" t="s">
        <v>10</v>
      </c>
      <c r="C32" s="32"/>
      <c r="D32" s="5">
        <v>20</v>
      </c>
      <c r="E32" s="27"/>
      <c r="F32" s="18">
        <f t="shared" si="13"/>
        <v>3.2967032967032967E-3</v>
      </c>
      <c r="G32" s="50">
        <f t="shared" si="14"/>
        <v>0.11538461538461538</v>
      </c>
      <c r="H32" s="71"/>
      <c r="I32" s="96" t="s">
        <v>64</v>
      </c>
      <c r="J32" s="94"/>
      <c r="K32" s="94"/>
      <c r="L32" s="97">
        <f>+H20+H23+H26+H35+H40</f>
        <v>19.487500000000001</v>
      </c>
      <c r="M32" s="45"/>
      <c r="N32" s="34" t="b">
        <f t="shared" si="6"/>
        <v>0</v>
      </c>
      <c r="O32" s="35" t="b">
        <f t="shared" si="7"/>
        <v>0</v>
      </c>
      <c r="P32" s="34" t="b">
        <f t="shared" si="8"/>
        <v>0</v>
      </c>
      <c r="Q32" s="35" t="b">
        <f t="shared" si="9"/>
        <v>0</v>
      </c>
      <c r="R32" s="34" t="b">
        <f t="shared" si="10"/>
        <v>0</v>
      </c>
      <c r="S32" s="35" t="b">
        <f t="shared" si="11"/>
        <v>0</v>
      </c>
      <c r="T32" s="34">
        <f t="shared" si="12"/>
        <v>0</v>
      </c>
    </row>
    <row r="33" spans="1:20" x14ac:dyDescent="0.2">
      <c r="A33" s="65"/>
      <c r="B33" s="31" t="s">
        <v>14</v>
      </c>
      <c r="C33" s="32"/>
      <c r="D33" s="5"/>
      <c r="E33" s="27"/>
      <c r="F33" s="18">
        <f t="shared" si="13"/>
        <v>0</v>
      </c>
      <c r="G33" s="50">
        <f t="shared" si="14"/>
        <v>0</v>
      </c>
      <c r="H33" s="71"/>
      <c r="I33" s="96"/>
      <c r="J33" s="94"/>
      <c r="K33" s="94"/>
      <c r="L33" s="97"/>
      <c r="M33" s="45"/>
      <c r="N33" s="34" t="b">
        <f t="shared" si="6"/>
        <v>0</v>
      </c>
      <c r="O33" s="35" t="b">
        <f t="shared" si="7"/>
        <v>0</v>
      </c>
      <c r="P33" s="34" t="b">
        <f t="shared" si="8"/>
        <v>0</v>
      </c>
      <c r="Q33" s="35" t="b">
        <f t="shared" si="9"/>
        <v>0</v>
      </c>
      <c r="R33" s="34" t="b">
        <f t="shared" si="10"/>
        <v>0</v>
      </c>
      <c r="S33" s="35" t="b">
        <f t="shared" si="11"/>
        <v>0</v>
      </c>
      <c r="T33" s="34">
        <f t="shared" si="12"/>
        <v>0</v>
      </c>
    </row>
    <row r="34" spans="1:20" x14ac:dyDescent="0.2">
      <c r="A34" s="65"/>
      <c r="B34" s="31" t="s">
        <v>15</v>
      </c>
      <c r="C34" s="32"/>
      <c r="D34" s="5"/>
      <c r="E34" s="27"/>
      <c r="F34" s="18">
        <f t="shared" si="13"/>
        <v>0</v>
      </c>
      <c r="G34" s="50">
        <f t="shared" si="14"/>
        <v>0</v>
      </c>
      <c r="H34" s="71"/>
      <c r="I34" s="96"/>
      <c r="J34" s="94"/>
      <c r="K34" s="94"/>
      <c r="L34" s="97"/>
      <c r="M34" s="45"/>
      <c r="N34" s="34" t="b">
        <f t="shared" si="6"/>
        <v>0</v>
      </c>
      <c r="O34" s="35" t="b">
        <f t="shared" si="7"/>
        <v>0</v>
      </c>
      <c r="P34" s="34" t="b">
        <f t="shared" si="8"/>
        <v>0</v>
      </c>
      <c r="Q34" s="35" t="b">
        <f t="shared" si="9"/>
        <v>0</v>
      </c>
      <c r="R34" s="34" t="b">
        <f t="shared" si="10"/>
        <v>0</v>
      </c>
      <c r="S34" s="35" t="b">
        <f t="shared" si="11"/>
        <v>0</v>
      </c>
      <c r="T34" s="34">
        <f t="shared" si="12"/>
        <v>0</v>
      </c>
    </row>
    <row r="35" spans="1:20" ht="13.5" thickBot="1" x14ac:dyDescent="0.25">
      <c r="A35" s="65"/>
      <c r="B35" s="31" t="s">
        <v>16</v>
      </c>
      <c r="C35" s="32"/>
      <c r="D35" s="5"/>
      <c r="E35" s="27"/>
      <c r="F35" s="18">
        <f t="shared" si="13"/>
        <v>0</v>
      </c>
      <c r="G35" s="50">
        <f t="shared" si="14"/>
        <v>0</v>
      </c>
      <c r="H35" s="49">
        <f>SUM(G27:G35)</f>
        <v>3.3461538461538458</v>
      </c>
      <c r="I35" s="96" t="s">
        <v>60</v>
      </c>
      <c r="J35" s="94"/>
      <c r="K35" s="94"/>
      <c r="L35" s="105">
        <f>+L32/L29</f>
        <v>0.55678571428571433</v>
      </c>
      <c r="M35" s="45"/>
      <c r="N35" s="34" t="b">
        <f t="shared" si="6"/>
        <v>0</v>
      </c>
      <c r="O35" s="35" t="b">
        <f t="shared" si="7"/>
        <v>0</v>
      </c>
      <c r="P35" s="34" t="b">
        <f t="shared" si="8"/>
        <v>0</v>
      </c>
      <c r="Q35" s="35" t="b">
        <f t="shared" si="9"/>
        <v>0</v>
      </c>
      <c r="R35" s="34" t="b">
        <f t="shared" si="10"/>
        <v>0</v>
      </c>
      <c r="S35" s="35" t="b">
        <f t="shared" si="11"/>
        <v>0</v>
      </c>
      <c r="T35" s="34">
        <f t="shared" si="12"/>
        <v>0</v>
      </c>
    </row>
    <row r="36" spans="1:20" ht="13.5" thickTop="1" x14ac:dyDescent="0.2">
      <c r="A36" s="64" t="s">
        <v>18</v>
      </c>
      <c r="B36" s="14" t="s">
        <v>7</v>
      </c>
      <c r="C36" s="8">
        <v>1.4500000000000001E-2</v>
      </c>
      <c r="D36" s="27"/>
      <c r="E36" s="20"/>
      <c r="F36" s="18">
        <f t="shared" si="13"/>
        <v>1.4500000000000002E-2</v>
      </c>
      <c r="G36" s="44">
        <f>+C36*$Q$3</f>
        <v>0.50750000000000006</v>
      </c>
      <c r="H36" s="70" t="str">
        <f>+A36</f>
        <v>Taxes</v>
      </c>
      <c r="I36" s="93"/>
      <c r="J36" s="94"/>
      <c r="K36" s="94"/>
      <c r="L36" s="105"/>
      <c r="M36" s="45"/>
      <c r="O36" s="35"/>
      <c r="Q36" s="35"/>
      <c r="S36" s="35"/>
    </row>
    <row r="37" spans="1:20" x14ac:dyDescent="0.2">
      <c r="A37" s="64"/>
      <c r="B37" s="14" t="s">
        <v>5</v>
      </c>
      <c r="C37" s="8">
        <v>6.2E-2</v>
      </c>
      <c r="D37" s="27"/>
      <c r="E37" s="20"/>
      <c r="F37" s="18">
        <f t="shared" si="13"/>
        <v>6.2E-2</v>
      </c>
      <c r="G37" s="44">
        <f>+C37*$Q$3</f>
        <v>2.17</v>
      </c>
      <c r="H37" s="71"/>
      <c r="I37" s="93"/>
      <c r="J37" s="94"/>
      <c r="K37" s="94"/>
      <c r="L37" s="105"/>
      <c r="M37" s="45"/>
      <c r="T37" s="34">
        <f>SUM(T6:T36)</f>
        <v>0</v>
      </c>
    </row>
    <row r="38" spans="1:20" x14ac:dyDescent="0.2">
      <c r="A38" s="64"/>
      <c r="B38" s="31" t="s">
        <v>4</v>
      </c>
      <c r="C38" s="8"/>
      <c r="D38" s="27"/>
      <c r="E38" s="20"/>
      <c r="F38" s="18">
        <f t="shared" si="13"/>
        <v>0</v>
      </c>
      <c r="G38" s="44">
        <f>+C38*$Q$3</f>
        <v>0</v>
      </c>
      <c r="H38" s="71"/>
      <c r="I38" s="93" t="s">
        <v>63</v>
      </c>
      <c r="J38" s="94"/>
      <c r="K38" s="94"/>
      <c r="L38" s="95">
        <f>+'Overtime Benefit Rates'!H20+'Overtime Benefit Rates'!H40</f>
        <v>7.6437500000000007</v>
      </c>
      <c r="M38" s="45"/>
    </row>
    <row r="39" spans="1:20" x14ac:dyDescent="0.2">
      <c r="A39" s="64"/>
      <c r="B39" s="31" t="s">
        <v>17</v>
      </c>
      <c r="C39" s="8">
        <v>0.05</v>
      </c>
      <c r="D39" s="27"/>
      <c r="E39" s="20"/>
      <c r="F39" s="18">
        <f t="shared" si="13"/>
        <v>0.05</v>
      </c>
      <c r="G39" s="44">
        <f>+C39*$Q$3</f>
        <v>1.75</v>
      </c>
      <c r="H39" s="71"/>
      <c r="I39" s="93"/>
      <c r="J39" s="94"/>
      <c r="K39" s="94"/>
      <c r="L39" s="95"/>
      <c r="M39" s="45"/>
      <c r="N39" s="38"/>
    </row>
    <row r="40" spans="1:20" ht="13.5" thickBot="1" x14ac:dyDescent="0.25">
      <c r="A40" s="64"/>
      <c r="B40" s="31" t="s">
        <v>39</v>
      </c>
      <c r="C40" s="8">
        <v>1.0999999999999999E-2</v>
      </c>
      <c r="D40" s="27"/>
      <c r="E40" s="20"/>
      <c r="F40" s="18">
        <f t="shared" si="13"/>
        <v>1.0999999999999999E-2</v>
      </c>
      <c r="G40" s="44">
        <f>+C40*$Q$3</f>
        <v>0.38499999999999995</v>
      </c>
      <c r="H40" s="49">
        <f>+G40+G39+G38+G37+G36</f>
        <v>4.8125</v>
      </c>
      <c r="I40" s="93"/>
      <c r="J40" s="94"/>
      <c r="K40" s="94"/>
      <c r="L40" s="95"/>
      <c r="M40" s="45"/>
      <c r="N40" s="37"/>
    </row>
    <row r="41" spans="1:20" ht="13.5" thickTop="1" x14ac:dyDescent="0.2">
      <c r="A41" s="40" t="s">
        <v>45</v>
      </c>
      <c r="B41" s="41"/>
      <c r="C41" s="41"/>
      <c r="D41" s="41"/>
      <c r="E41" s="41"/>
      <c r="F41" s="42">
        <f>52*40</f>
        <v>2080</v>
      </c>
      <c r="G41" s="81"/>
      <c r="H41" s="82"/>
      <c r="I41" s="100" t="s">
        <v>52</v>
      </c>
      <c r="J41" s="101"/>
      <c r="K41" s="101"/>
      <c r="L41" s="86">
        <f>+'Overtime Benefit Rates'!L31</f>
        <v>0.14559523809523811</v>
      </c>
      <c r="M41" s="45"/>
    </row>
    <row r="42" spans="1:20" ht="15" customHeight="1" x14ac:dyDescent="0.2">
      <c r="A42" s="40" t="s">
        <v>46</v>
      </c>
      <c r="B42" s="41"/>
      <c r="C42" s="41"/>
      <c r="D42" s="41"/>
      <c r="E42" s="41"/>
      <c r="F42" s="43">
        <f>+F41/12</f>
        <v>173.33333333333334</v>
      </c>
      <c r="G42" s="83"/>
      <c r="H42" s="82"/>
      <c r="I42" s="100"/>
      <c r="J42" s="101"/>
      <c r="K42" s="101"/>
      <c r="L42" s="87"/>
      <c r="M42" s="45"/>
      <c r="N42" s="56"/>
    </row>
    <row r="43" spans="1:20" ht="15.75" customHeight="1" thickBot="1" x14ac:dyDescent="0.25">
      <c r="A43" s="42" t="s">
        <v>47</v>
      </c>
      <c r="B43" s="42"/>
      <c r="C43" s="42"/>
      <c r="D43" s="42"/>
      <c r="E43" s="42"/>
      <c r="F43" s="43">
        <f>+F42/40</f>
        <v>4.3333333333333339</v>
      </c>
      <c r="G43" s="84"/>
      <c r="H43" s="85"/>
      <c r="I43" s="102"/>
      <c r="J43" s="103"/>
      <c r="K43" s="103"/>
      <c r="L43" s="88"/>
      <c r="M43" s="45"/>
    </row>
    <row r="44" spans="1:20" ht="13.5" thickTop="1" x14ac:dyDescent="0.2">
      <c r="E44" s="59"/>
      <c r="I44" s="46"/>
      <c r="J44" s="46"/>
      <c r="K44" s="46"/>
      <c r="L44" s="46"/>
    </row>
  </sheetData>
  <sheetProtection sheet="1" objects="1" scenarios="1" selectLockedCells="1"/>
  <mergeCells count="32">
    <mergeCell ref="G41:H43"/>
    <mergeCell ref="L41:L43"/>
    <mergeCell ref="I21:L28"/>
    <mergeCell ref="I38:K40"/>
    <mergeCell ref="L38:L40"/>
    <mergeCell ref="I32:K34"/>
    <mergeCell ref="L32:L34"/>
    <mergeCell ref="I29:K31"/>
    <mergeCell ref="I35:K37"/>
    <mergeCell ref="I41:K43"/>
    <mergeCell ref="H36:H39"/>
    <mergeCell ref="L29:L31"/>
    <mergeCell ref="L35:L37"/>
    <mergeCell ref="H24:H25"/>
    <mergeCell ref="H27:H34"/>
    <mergeCell ref="I1:L4"/>
    <mergeCell ref="F1:G2"/>
    <mergeCell ref="H1:H2"/>
    <mergeCell ref="F3:G4"/>
    <mergeCell ref="H3:H4"/>
    <mergeCell ref="B21:E21"/>
    <mergeCell ref="A5:A20"/>
    <mergeCell ref="A21:A23"/>
    <mergeCell ref="D3:E3"/>
    <mergeCell ref="H5:H19"/>
    <mergeCell ref="H21:H22"/>
    <mergeCell ref="D4:E4"/>
    <mergeCell ref="A36:A40"/>
    <mergeCell ref="A27:A35"/>
    <mergeCell ref="A24:A26"/>
    <mergeCell ref="A1:A2"/>
    <mergeCell ref="A3:A4"/>
  </mergeCells>
  <phoneticPr fontId="1" type="noConversion"/>
  <conditionalFormatting sqref="F6:G6">
    <cfRule type="expression" dxfId="12" priority="31" stopIfTrue="1">
      <formula>(T6&gt;0)</formula>
    </cfRule>
  </conditionalFormatting>
  <conditionalFormatting sqref="G6">
    <cfRule type="expression" dxfId="11" priority="30" stopIfTrue="1">
      <formula>(T6&gt;0)</formula>
    </cfRule>
  </conditionalFormatting>
  <conditionalFormatting sqref="G7:G20">
    <cfRule type="expression" dxfId="10" priority="24" stopIfTrue="1">
      <formula>(U7&gt;0)</formula>
    </cfRule>
  </conditionalFormatting>
  <conditionalFormatting sqref="G7:G20">
    <cfRule type="expression" dxfId="9" priority="23" stopIfTrue="1">
      <formula>(T7&gt;0)</formula>
    </cfRule>
  </conditionalFormatting>
  <conditionalFormatting sqref="G24">
    <cfRule type="expression" dxfId="8" priority="19" stopIfTrue="1">
      <formula>($T24&gt;0)</formula>
    </cfRule>
  </conditionalFormatting>
  <conditionalFormatting sqref="G25:G26">
    <cfRule type="expression" dxfId="7" priority="17" stopIfTrue="1">
      <formula>($T25&gt;0)</formula>
    </cfRule>
  </conditionalFormatting>
  <conditionalFormatting sqref="C3">
    <cfRule type="expression" dxfId="6" priority="11">
      <formula>(O3=1)</formula>
    </cfRule>
  </conditionalFormatting>
  <conditionalFormatting sqref="C4">
    <cfRule type="expression" dxfId="5" priority="10">
      <formula>(O3=1)</formula>
    </cfRule>
  </conditionalFormatting>
  <conditionalFormatting sqref="F7:F20">
    <cfRule type="expression" dxfId="4" priority="9" stopIfTrue="1">
      <formula>(T7&gt;0)</formula>
    </cfRule>
  </conditionalFormatting>
  <conditionalFormatting sqref="F22:F36 F38:F40">
    <cfRule type="expression" dxfId="3" priority="8" stopIfTrue="1">
      <formula>(T22&gt;0)</formula>
    </cfRule>
  </conditionalFormatting>
  <conditionalFormatting sqref="O3">
    <cfRule type="expression" dxfId="2" priority="6">
      <formula>"O3=0"</formula>
    </cfRule>
  </conditionalFormatting>
  <conditionalFormatting sqref="H1:H2">
    <cfRule type="expression" dxfId="1" priority="1">
      <formula>O3=1</formula>
    </cfRule>
    <cfRule type="expression" dxfId="0" priority="2">
      <formula>O3=0</formula>
    </cfRule>
  </conditionalFormatting>
  <printOptions horizontalCentered="1" gridLines="1"/>
  <pageMargins left="0.2" right="0.2" top="0.63" bottom="0.5" header="0.38" footer="0.25"/>
  <pageSetup scale="95" orientation="landscape" r:id="rId1"/>
  <headerFooter>
    <oddHeader>&amp;C&amp;"Arial,Bold"Benefits Worksheet - Regular Time&amp;"Arial,Regular"&amp;10 (LEM-6)</oddHeader>
    <oddFooter>&amp;L&amp;8&amp;D  &amp;T     Page 1 of 2&amp;R&amp;6&amp;Z&amp;F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zoomScaleNormal="100" workbookViewId="0">
      <selection activeCell="R6" sqref="R6"/>
    </sheetView>
  </sheetViews>
  <sheetFormatPr defaultRowHeight="15" x14ac:dyDescent="0.2"/>
  <cols>
    <col min="1" max="1" width="7.88671875" style="60" customWidth="1"/>
    <col min="2" max="2" width="16.77734375" style="60" customWidth="1"/>
    <col min="3" max="3" width="14.44140625" style="60" customWidth="1"/>
    <col min="4" max="13" width="8.88671875" style="60"/>
    <col min="14" max="15" width="0" style="60" hidden="1" customWidth="1"/>
    <col min="16" max="16384" width="8.88671875" style="60"/>
  </cols>
  <sheetData>
    <row r="1" spans="1:15" ht="14.45" customHeight="1" x14ac:dyDescent="0.2">
      <c r="A1" s="67"/>
      <c r="B1" s="53" t="s">
        <v>55</v>
      </c>
      <c r="C1" s="21" t="str">
        <f>+'Regular Time Benefit Rates'!C1</f>
        <v>John Smith</v>
      </c>
      <c r="D1" s="53"/>
      <c r="E1" s="53"/>
      <c r="F1" s="79"/>
      <c r="G1" s="79"/>
      <c r="H1" s="78"/>
      <c r="I1" s="107"/>
      <c r="J1" s="107"/>
      <c r="K1" s="107"/>
      <c r="L1" s="107"/>
    </row>
    <row r="2" spans="1:15" ht="14.45" customHeight="1" x14ac:dyDescent="0.2">
      <c r="A2" s="67"/>
      <c r="B2" s="53" t="s">
        <v>6</v>
      </c>
      <c r="C2" s="26">
        <f>+'Regular Time Benefit Rates'!C2</f>
        <v>123456789</v>
      </c>
      <c r="D2" s="53" t="s">
        <v>57</v>
      </c>
      <c r="E2" s="21">
        <f>+'Regular Time Benefit Rates'!E2</f>
        <v>1.5</v>
      </c>
      <c r="F2" s="79"/>
      <c r="G2" s="79"/>
      <c r="H2" s="78"/>
      <c r="I2" s="107"/>
      <c r="J2" s="107"/>
      <c r="K2" s="107"/>
      <c r="L2" s="107"/>
    </row>
    <row r="3" spans="1:15" ht="14.45" customHeight="1" x14ac:dyDescent="0.2">
      <c r="A3" s="67" t="s">
        <v>36</v>
      </c>
      <c r="B3" s="53" t="s">
        <v>43</v>
      </c>
      <c r="C3" s="19">
        <f>+'Regular Time Benefit Rates'!C3</f>
        <v>35</v>
      </c>
      <c r="D3" s="69" t="s">
        <v>50</v>
      </c>
      <c r="E3" s="69"/>
      <c r="F3" s="108" t="s">
        <v>74</v>
      </c>
      <c r="G3" s="108"/>
      <c r="H3" s="78">
        <f>+L31</f>
        <v>0.14559523809523811</v>
      </c>
      <c r="I3" s="107"/>
      <c r="J3" s="107"/>
      <c r="K3" s="107"/>
      <c r="L3" s="107"/>
      <c r="N3" s="61">
        <f>+C3+D4</f>
        <v>35</v>
      </c>
      <c r="O3" s="62" t="s">
        <v>72</v>
      </c>
    </row>
    <row r="4" spans="1:15" ht="14.45" customHeight="1" thickBot="1" x14ac:dyDescent="0.25">
      <c r="A4" s="67"/>
      <c r="B4" s="53" t="s">
        <v>44</v>
      </c>
      <c r="C4" s="19">
        <f>+'Regular Time Benefit Rates'!C4</f>
        <v>0</v>
      </c>
      <c r="D4" s="72">
        <f>+'Regular Time Benefit Rates'!D4:E4</f>
        <v>0</v>
      </c>
      <c r="E4" s="72"/>
      <c r="F4" s="108"/>
      <c r="G4" s="108"/>
      <c r="H4" s="80"/>
      <c r="I4" s="107"/>
      <c r="J4" s="107"/>
      <c r="K4" s="107"/>
      <c r="L4" s="107"/>
      <c r="N4" s="61">
        <f>+N3*E2</f>
        <v>52.5</v>
      </c>
      <c r="O4" s="62" t="s">
        <v>73</v>
      </c>
    </row>
    <row r="5" spans="1:15" ht="14.45" customHeight="1" thickTop="1" thickBot="1" x14ac:dyDescent="0.25">
      <c r="A5" s="67" t="s">
        <v>54</v>
      </c>
      <c r="B5" s="13"/>
      <c r="C5" s="21" t="s">
        <v>42</v>
      </c>
      <c r="D5" s="21" t="s">
        <v>40</v>
      </c>
      <c r="E5" s="21" t="s">
        <v>41</v>
      </c>
      <c r="F5" s="21" t="s">
        <v>53</v>
      </c>
      <c r="G5" s="39" t="s">
        <v>49</v>
      </c>
      <c r="H5" s="112" t="str">
        <f>+A5</f>
        <v>Misc.</v>
      </c>
      <c r="I5" s="47" t="s">
        <v>37</v>
      </c>
      <c r="J5" s="22" t="s">
        <v>38</v>
      </c>
      <c r="K5" s="22" t="s">
        <v>51</v>
      </c>
      <c r="L5" s="23" t="s">
        <v>37</v>
      </c>
    </row>
    <row r="6" spans="1:15" ht="14.45" customHeight="1" thickTop="1" thickBot="1" x14ac:dyDescent="0.25">
      <c r="A6" s="67"/>
      <c r="B6" s="52" t="s">
        <v>21</v>
      </c>
      <c r="C6" s="11">
        <f>+'Regular Time Benefit Rates'!C6</f>
        <v>1</v>
      </c>
      <c r="D6" s="17"/>
      <c r="E6" s="17"/>
      <c r="F6" s="18">
        <f>+C6/$N$4</f>
        <v>1.9047619047619049E-2</v>
      </c>
      <c r="G6" s="44">
        <f>+L6</f>
        <v>1</v>
      </c>
      <c r="H6" s="112"/>
      <c r="I6" s="48">
        <f t="shared" ref="I6:I15" si="0">+C6</f>
        <v>1</v>
      </c>
      <c r="J6" s="24">
        <f t="shared" ref="J6:J15" si="1">+D6/$H$42</f>
        <v>0</v>
      </c>
      <c r="K6" s="24">
        <f t="shared" ref="K6:K15" si="2">+E6/$H$41</f>
        <v>0</v>
      </c>
      <c r="L6" s="25">
        <f>SUM(I6:K6)</f>
        <v>1</v>
      </c>
    </row>
    <row r="7" spans="1:15" ht="14.45" customHeight="1" thickTop="1" thickBot="1" x14ac:dyDescent="0.25">
      <c r="A7" s="67"/>
      <c r="B7" s="52" t="s">
        <v>25</v>
      </c>
      <c r="C7" s="17"/>
      <c r="D7" s="17"/>
      <c r="E7" s="17"/>
      <c r="F7" s="18"/>
      <c r="G7" s="44"/>
      <c r="H7" s="112"/>
      <c r="I7" s="48"/>
      <c r="J7" s="24"/>
      <c r="K7" s="24"/>
      <c r="L7" s="25"/>
    </row>
    <row r="8" spans="1:15" ht="14.45" customHeight="1" thickTop="1" thickBot="1" x14ac:dyDescent="0.25">
      <c r="A8" s="67"/>
      <c r="B8" s="52" t="s">
        <v>35</v>
      </c>
      <c r="C8" s="17"/>
      <c r="D8" s="17"/>
      <c r="E8" s="17"/>
      <c r="F8" s="18"/>
      <c r="G8" s="44"/>
      <c r="H8" s="112"/>
      <c r="I8" s="48"/>
      <c r="J8" s="24"/>
      <c r="K8" s="24"/>
      <c r="L8" s="25"/>
    </row>
    <row r="9" spans="1:15" ht="14.45" customHeight="1" thickTop="1" thickBot="1" x14ac:dyDescent="0.25">
      <c r="A9" s="67"/>
      <c r="B9" s="52" t="s">
        <v>29</v>
      </c>
      <c r="C9" s="17"/>
      <c r="D9" s="17"/>
      <c r="E9" s="17"/>
      <c r="F9" s="18"/>
      <c r="G9" s="44"/>
      <c r="H9" s="112"/>
      <c r="I9" s="48"/>
      <c r="J9" s="24"/>
      <c r="K9" s="24"/>
      <c r="L9" s="25"/>
    </row>
    <row r="10" spans="1:15" ht="14.45" customHeight="1" thickTop="1" thickBot="1" x14ac:dyDescent="0.25">
      <c r="A10" s="67"/>
      <c r="B10" s="52" t="s">
        <v>28</v>
      </c>
      <c r="C10" s="17"/>
      <c r="D10" s="17"/>
      <c r="E10" s="17"/>
      <c r="F10" s="18"/>
      <c r="G10" s="44"/>
      <c r="H10" s="112"/>
      <c r="I10" s="48"/>
      <c r="J10" s="24"/>
      <c r="K10" s="24"/>
      <c r="L10" s="25"/>
    </row>
    <row r="11" spans="1:15" ht="14.45" customHeight="1" thickTop="1" thickBot="1" x14ac:dyDescent="0.25">
      <c r="A11" s="67"/>
      <c r="B11" s="52" t="s">
        <v>34</v>
      </c>
      <c r="C11" s="17"/>
      <c r="D11" s="17"/>
      <c r="E11" s="17"/>
      <c r="F11" s="18"/>
      <c r="G11" s="44"/>
      <c r="H11" s="112"/>
      <c r="I11" s="48"/>
      <c r="J11" s="24"/>
      <c r="K11" s="24"/>
      <c r="L11" s="25"/>
    </row>
    <row r="12" spans="1:15" ht="14.45" customHeight="1" thickTop="1" thickBot="1" x14ac:dyDescent="0.25">
      <c r="A12" s="67"/>
      <c r="B12" s="52" t="s">
        <v>27</v>
      </c>
      <c r="C12" s="17"/>
      <c r="D12" s="17"/>
      <c r="E12" s="17"/>
      <c r="F12" s="18"/>
      <c r="G12" s="44"/>
      <c r="H12" s="112"/>
      <c r="I12" s="48"/>
      <c r="J12" s="24"/>
      <c r="K12" s="24"/>
      <c r="L12" s="25"/>
    </row>
    <row r="13" spans="1:15" ht="14.45" customHeight="1" thickTop="1" thickBot="1" x14ac:dyDescent="0.25">
      <c r="A13" s="67"/>
      <c r="B13" s="52" t="s">
        <v>31</v>
      </c>
      <c r="C13" s="11">
        <v>1</v>
      </c>
      <c r="D13" s="17"/>
      <c r="E13" s="17"/>
      <c r="F13" s="18">
        <f t="shared" ref="F13:F40" si="3">+C13/$N$4</f>
        <v>1.9047619047619049E-2</v>
      </c>
      <c r="G13" s="44">
        <f t="shared" ref="G13:G15" si="4">+L13</f>
        <v>1</v>
      </c>
      <c r="H13" s="112"/>
      <c r="I13" s="48">
        <f t="shared" si="0"/>
        <v>1</v>
      </c>
      <c r="J13" s="24">
        <f t="shared" si="1"/>
        <v>0</v>
      </c>
      <c r="K13" s="24">
        <f t="shared" si="2"/>
        <v>0</v>
      </c>
      <c r="L13" s="25">
        <f t="shared" ref="L13:L15" si="5">SUM(I13:K13)</f>
        <v>1</v>
      </c>
    </row>
    <row r="14" spans="1:15" ht="14.45" customHeight="1" thickTop="1" thickBot="1" x14ac:dyDescent="0.25">
      <c r="A14" s="67"/>
      <c r="B14" s="52" t="s">
        <v>24</v>
      </c>
      <c r="C14" s="11"/>
      <c r="D14" s="17"/>
      <c r="E14" s="17"/>
      <c r="F14" s="18">
        <f t="shared" si="3"/>
        <v>0</v>
      </c>
      <c r="G14" s="44">
        <f t="shared" si="4"/>
        <v>0</v>
      </c>
      <c r="H14" s="112"/>
      <c r="I14" s="48">
        <f t="shared" si="0"/>
        <v>0</v>
      </c>
      <c r="J14" s="24">
        <f t="shared" si="1"/>
        <v>0</v>
      </c>
      <c r="K14" s="24">
        <f t="shared" si="2"/>
        <v>0</v>
      </c>
      <c r="L14" s="25">
        <f t="shared" si="5"/>
        <v>0</v>
      </c>
    </row>
    <row r="15" spans="1:15" ht="14.45" customHeight="1" thickTop="1" thickBot="1" x14ac:dyDescent="0.25">
      <c r="A15" s="67"/>
      <c r="B15" s="52" t="s">
        <v>30</v>
      </c>
      <c r="C15" s="11"/>
      <c r="D15" s="17"/>
      <c r="E15" s="17"/>
      <c r="F15" s="18">
        <f t="shared" si="3"/>
        <v>0</v>
      </c>
      <c r="G15" s="44">
        <f t="shared" si="4"/>
        <v>0</v>
      </c>
      <c r="H15" s="112"/>
      <c r="I15" s="48">
        <f t="shared" si="0"/>
        <v>0</v>
      </c>
      <c r="J15" s="24">
        <f t="shared" si="1"/>
        <v>0</v>
      </c>
      <c r="K15" s="24">
        <f t="shared" si="2"/>
        <v>0</v>
      </c>
      <c r="L15" s="25">
        <f t="shared" si="5"/>
        <v>0</v>
      </c>
    </row>
    <row r="16" spans="1:15" ht="14.45" customHeight="1" thickTop="1" thickBot="1" x14ac:dyDescent="0.25">
      <c r="A16" s="67"/>
      <c r="B16" s="52" t="s">
        <v>33</v>
      </c>
      <c r="C16" s="17"/>
      <c r="D16" s="17"/>
      <c r="E16" s="17"/>
      <c r="F16" s="18"/>
      <c r="G16" s="44"/>
      <c r="H16" s="112"/>
      <c r="I16" s="48"/>
      <c r="J16" s="24"/>
      <c r="K16" s="24"/>
      <c r="L16" s="25"/>
    </row>
    <row r="17" spans="1:12" ht="14.45" customHeight="1" thickTop="1" thickBot="1" x14ac:dyDescent="0.25">
      <c r="A17" s="67"/>
      <c r="B17" s="52" t="s">
        <v>32</v>
      </c>
      <c r="C17" s="17"/>
      <c r="D17" s="17"/>
      <c r="E17" s="17"/>
      <c r="F17" s="18"/>
      <c r="G17" s="44"/>
      <c r="H17" s="112"/>
      <c r="I17" s="48"/>
      <c r="J17" s="24"/>
      <c r="K17" s="24"/>
      <c r="L17" s="25"/>
    </row>
    <row r="18" spans="1:12" ht="14.45" customHeight="1" thickTop="1" thickBot="1" x14ac:dyDescent="0.25">
      <c r="A18" s="67"/>
      <c r="B18" s="52" t="s">
        <v>23</v>
      </c>
      <c r="C18" s="17"/>
      <c r="D18" s="17"/>
      <c r="E18" s="17"/>
      <c r="F18" s="18"/>
      <c r="G18" s="44"/>
      <c r="H18" s="112"/>
      <c r="I18" s="48"/>
      <c r="J18" s="24"/>
      <c r="K18" s="24"/>
      <c r="L18" s="25"/>
    </row>
    <row r="19" spans="1:12" ht="14.45" customHeight="1" thickTop="1" thickBot="1" x14ac:dyDescent="0.25">
      <c r="A19" s="67"/>
      <c r="B19" s="52" t="s">
        <v>26</v>
      </c>
      <c r="C19" s="17"/>
      <c r="D19" s="17"/>
      <c r="E19" s="17"/>
      <c r="F19" s="18"/>
      <c r="G19" s="44"/>
      <c r="H19" s="112"/>
      <c r="I19" s="48"/>
      <c r="J19" s="24"/>
      <c r="K19" s="24"/>
      <c r="L19" s="25"/>
    </row>
    <row r="20" spans="1:12" ht="14.45" customHeight="1" thickTop="1" thickBot="1" x14ac:dyDescent="0.25">
      <c r="A20" s="67"/>
      <c r="B20" s="52" t="s">
        <v>22</v>
      </c>
      <c r="C20" s="17"/>
      <c r="D20" s="17"/>
      <c r="E20" s="17"/>
      <c r="F20" s="18"/>
      <c r="G20" s="44"/>
      <c r="H20" s="113">
        <f>SUM(G6:G20)</f>
        <v>2</v>
      </c>
      <c r="I20" s="48"/>
      <c r="J20" s="24"/>
      <c r="K20" s="24"/>
      <c r="L20" s="25"/>
    </row>
    <row r="21" spans="1:12" ht="14.45" customHeight="1" thickTop="1" thickBot="1" x14ac:dyDescent="0.25">
      <c r="A21" s="67" t="s">
        <v>3</v>
      </c>
      <c r="B21" s="68"/>
      <c r="C21" s="68"/>
      <c r="D21" s="68"/>
      <c r="E21" s="68"/>
      <c r="F21" s="21" t="s">
        <v>53</v>
      </c>
      <c r="G21" s="39" t="s">
        <v>48</v>
      </c>
      <c r="H21" s="112" t="str">
        <f>+A21</f>
        <v>Retirement</v>
      </c>
      <c r="I21" s="96" t="s">
        <v>69</v>
      </c>
      <c r="J21" s="94"/>
      <c r="K21" s="94"/>
      <c r="L21" s="110">
        <f>(+'Regular Time Benefit Rates'!Q3)*E2</f>
        <v>52.5</v>
      </c>
    </row>
    <row r="22" spans="1:12" ht="14.45" customHeight="1" thickTop="1" thickBot="1" x14ac:dyDescent="0.25">
      <c r="A22" s="67"/>
      <c r="B22" s="14" t="s">
        <v>19</v>
      </c>
      <c r="C22" s="15"/>
      <c r="D22" s="15"/>
      <c r="E22" s="52"/>
      <c r="F22" s="18"/>
      <c r="G22" s="50"/>
      <c r="H22" s="112"/>
      <c r="I22" s="96"/>
      <c r="J22" s="94"/>
      <c r="K22" s="94"/>
      <c r="L22" s="110"/>
    </row>
    <row r="23" spans="1:12" ht="14.45" customHeight="1" thickTop="1" thickBot="1" x14ac:dyDescent="0.25">
      <c r="A23" s="67"/>
      <c r="B23" s="14" t="s">
        <v>20</v>
      </c>
      <c r="C23" s="15"/>
      <c r="D23" s="15"/>
      <c r="E23" s="52"/>
      <c r="F23" s="18"/>
      <c r="G23" s="50"/>
      <c r="H23" s="113">
        <f>+G23+G22</f>
        <v>0</v>
      </c>
      <c r="I23" s="96"/>
      <c r="J23" s="94"/>
      <c r="K23" s="94"/>
      <c r="L23" s="110"/>
    </row>
    <row r="24" spans="1:12" ht="14.45" customHeight="1" thickTop="1" thickBot="1" x14ac:dyDescent="0.25">
      <c r="A24" s="66" t="s">
        <v>58</v>
      </c>
      <c r="B24" s="14" t="s">
        <v>2</v>
      </c>
      <c r="C24" s="52"/>
      <c r="D24" s="16"/>
      <c r="E24" s="16"/>
      <c r="F24" s="18"/>
      <c r="G24" s="50"/>
      <c r="H24" s="112" t="str">
        <f>+A24</f>
        <v>Leave</v>
      </c>
      <c r="I24" s="96" t="s">
        <v>68</v>
      </c>
      <c r="J24" s="94"/>
      <c r="K24" s="94"/>
      <c r="L24" s="109">
        <f>+H40+H35+H26+H23+H20</f>
        <v>7.6437500000000007</v>
      </c>
    </row>
    <row r="25" spans="1:12" ht="14.45" customHeight="1" thickTop="1" thickBot="1" x14ac:dyDescent="0.25">
      <c r="A25" s="66"/>
      <c r="B25" s="14" t="s">
        <v>1</v>
      </c>
      <c r="C25" s="52"/>
      <c r="D25" s="16"/>
      <c r="E25" s="16"/>
      <c r="F25" s="18"/>
      <c r="G25" s="50"/>
      <c r="H25" s="112"/>
      <c r="I25" s="96"/>
      <c r="J25" s="94"/>
      <c r="K25" s="94"/>
      <c r="L25" s="109"/>
    </row>
    <row r="26" spans="1:12" ht="14.45" customHeight="1" thickTop="1" thickBot="1" x14ac:dyDescent="0.25">
      <c r="A26" s="66"/>
      <c r="B26" s="14" t="s">
        <v>0</v>
      </c>
      <c r="C26" s="52"/>
      <c r="D26" s="16"/>
      <c r="E26" s="16"/>
      <c r="F26" s="18"/>
      <c r="G26" s="50"/>
      <c r="H26" s="113">
        <f>+G24+G25+G26</f>
        <v>0</v>
      </c>
      <c r="I26" s="96"/>
      <c r="J26" s="94"/>
      <c r="K26" s="94"/>
      <c r="L26" s="109"/>
    </row>
    <row r="27" spans="1:12" ht="14.45" customHeight="1" thickTop="1" thickBot="1" x14ac:dyDescent="0.25">
      <c r="A27" s="65" t="s">
        <v>59</v>
      </c>
      <c r="B27" s="51" t="s">
        <v>8</v>
      </c>
      <c r="C27" s="52"/>
      <c r="D27" s="17"/>
      <c r="E27" s="52"/>
      <c r="F27" s="18"/>
      <c r="G27" s="50"/>
      <c r="H27" s="112" t="str">
        <f>+A27</f>
        <v>Insurance</v>
      </c>
      <c r="I27" s="96" t="s">
        <v>70</v>
      </c>
      <c r="J27" s="94"/>
      <c r="K27" s="94"/>
      <c r="L27" s="109">
        <f>+L21+L24</f>
        <v>60.143749999999997</v>
      </c>
    </row>
    <row r="28" spans="1:12" ht="14.45" customHeight="1" thickTop="1" thickBot="1" x14ac:dyDescent="0.25">
      <c r="A28" s="65"/>
      <c r="B28" s="52" t="s">
        <v>9</v>
      </c>
      <c r="C28" s="52"/>
      <c r="D28" s="17"/>
      <c r="E28" s="52"/>
      <c r="F28" s="18"/>
      <c r="G28" s="50"/>
      <c r="H28" s="112"/>
      <c r="I28" s="96"/>
      <c r="J28" s="94"/>
      <c r="K28" s="94"/>
      <c r="L28" s="109"/>
    </row>
    <row r="29" spans="1:12" ht="14.45" customHeight="1" thickTop="1" thickBot="1" x14ac:dyDescent="0.25">
      <c r="A29" s="65"/>
      <c r="B29" s="51" t="s">
        <v>12</v>
      </c>
      <c r="C29" s="52"/>
      <c r="D29" s="17"/>
      <c r="E29" s="52"/>
      <c r="F29" s="18"/>
      <c r="G29" s="50"/>
      <c r="H29" s="112"/>
      <c r="I29" s="96"/>
      <c r="J29" s="94"/>
      <c r="K29" s="94"/>
      <c r="L29" s="109"/>
    </row>
    <row r="30" spans="1:12" ht="14.45" customHeight="1" thickTop="1" thickBot="1" x14ac:dyDescent="0.25">
      <c r="A30" s="65"/>
      <c r="B30" s="51" t="s">
        <v>13</v>
      </c>
      <c r="C30" s="52"/>
      <c r="D30" s="17"/>
      <c r="E30" s="52"/>
      <c r="F30" s="18"/>
      <c r="G30" s="50"/>
      <c r="H30" s="112"/>
      <c r="I30" s="96" t="s">
        <v>71</v>
      </c>
      <c r="J30" s="94"/>
      <c r="K30" s="94"/>
      <c r="L30" s="58"/>
    </row>
    <row r="31" spans="1:12" ht="14.45" customHeight="1" thickTop="1" thickBot="1" x14ac:dyDescent="0.25">
      <c r="A31" s="65"/>
      <c r="B31" s="51" t="s">
        <v>11</v>
      </c>
      <c r="C31" s="52"/>
      <c r="D31" s="17"/>
      <c r="E31" s="52"/>
      <c r="F31" s="18"/>
      <c r="G31" s="50"/>
      <c r="H31" s="112"/>
      <c r="I31" s="96"/>
      <c r="J31" s="94"/>
      <c r="K31" s="94"/>
      <c r="L31" s="55">
        <f>+L24/L21</f>
        <v>0.14559523809523811</v>
      </c>
    </row>
    <row r="32" spans="1:12" ht="14.45" customHeight="1" thickTop="1" thickBot="1" x14ac:dyDescent="0.25">
      <c r="A32" s="65"/>
      <c r="B32" s="52" t="s">
        <v>10</v>
      </c>
      <c r="C32" s="52"/>
      <c r="D32" s="17"/>
      <c r="E32" s="52"/>
      <c r="F32" s="18"/>
      <c r="G32" s="50"/>
      <c r="H32" s="112"/>
      <c r="I32" s="96"/>
      <c r="J32" s="94"/>
      <c r="K32" s="94"/>
      <c r="L32" s="57"/>
    </row>
    <row r="33" spans="1:12" ht="14.45" customHeight="1" thickTop="1" thickBot="1" x14ac:dyDescent="0.25">
      <c r="A33" s="65"/>
      <c r="B33" s="51" t="s">
        <v>14</v>
      </c>
      <c r="C33" s="52"/>
      <c r="D33" s="17"/>
      <c r="E33" s="52"/>
      <c r="F33" s="18"/>
      <c r="G33" s="50"/>
      <c r="H33" s="112"/>
      <c r="I33" s="96"/>
      <c r="J33" s="94"/>
      <c r="K33" s="94"/>
      <c r="L33" s="94"/>
    </row>
    <row r="34" spans="1:12" ht="14.45" customHeight="1" thickTop="1" thickBot="1" x14ac:dyDescent="0.25">
      <c r="A34" s="65"/>
      <c r="B34" s="51" t="s">
        <v>15</v>
      </c>
      <c r="C34" s="52"/>
      <c r="D34" s="17"/>
      <c r="E34" s="52"/>
      <c r="F34" s="18"/>
      <c r="G34" s="50"/>
      <c r="H34" s="112"/>
      <c r="I34" s="96"/>
      <c r="J34" s="94"/>
      <c r="K34" s="94"/>
      <c r="L34" s="94"/>
    </row>
    <row r="35" spans="1:12" ht="14.45" customHeight="1" thickTop="1" thickBot="1" x14ac:dyDescent="0.25">
      <c r="A35" s="65"/>
      <c r="B35" s="51" t="s">
        <v>16</v>
      </c>
      <c r="C35" s="52"/>
      <c r="D35" s="17"/>
      <c r="E35" s="52"/>
      <c r="F35" s="18"/>
      <c r="G35" s="50"/>
      <c r="H35" s="113">
        <f>SUM(G27:G35)</f>
        <v>0</v>
      </c>
      <c r="I35" s="96"/>
      <c r="J35" s="94"/>
      <c r="K35" s="94"/>
      <c r="L35" s="94"/>
    </row>
    <row r="36" spans="1:12" ht="14.45" customHeight="1" thickTop="1" thickBot="1" x14ac:dyDescent="0.25">
      <c r="A36" s="64" t="s">
        <v>18</v>
      </c>
      <c r="B36" s="14" t="s">
        <v>7</v>
      </c>
      <c r="C36" s="12">
        <v>1.4500000000000001E-2</v>
      </c>
      <c r="D36" s="52"/>
      <c r="E36" s="20"/>
      <c r="F36" s="18">
        <f t="shared" si="3"/>
        <v>2.7619047619047621E-4</v>
      </c>
      <c r="G36" s="44">
        <f>+C36*$N$4</f>
        <v>0.76125000000000009</v>
      </c>
      <c r="H36" s="112" t="str">
        <f>+A36</f>
        <v>Taxes</v>
      </c>
      <c r="I36" s="96"/>
      <c r="J36" s="94"/>
      <c r="K36" s="94"/>
      <c r="L36" s="94"/>
    </row>
    <row r="37" spans="1:12" ht="14.45" customHeight="1" thickTop="1" thickBot="1" x14ac:dyDescent="0.25">
      <c r="A37" s="64"/>
      <c r="B37" s="14" t="s">
        <v>5</v>
      </c>
      <c r="C37" s="12">
        <v>6.2E-2</v>
      </c>
      <c r="D37" s="52"/>
      <c r="E37" s="20"/>
      <c r="F37" s="18">
        <f t="shared" si="3"/>
        <v>1.1809523809523808E-3</v>
      </c>
      <c r="G37" s="44">
        <f t="shared" ref="G37:G40" si="6">+C37*$N$4</f>
        <v>3.2549999999999999</v>
      </c>
      <c r="H37" s="112"/>
      <c r="I37" s="96"/>
      <c r="J37" s="94"/>
      <c r="K37" s="94"/>
      <c r="L37" s="94"/>
    </row>
    <row r="38" spans="1:12" ht="14.45" customHeight="1" thickTop="1" thickBot="1" x14ac:dyDescent="0.25">
      <c r="A38" s="64"/>
      <c r="B38" s="51" t="s">
        <v>4</v>
      </c>
      <c r="C38" s="12">
        <v>0.01</v>
      </c>
      <c r="D38" s="52"/>
      <c r="E38" s="20"/>
      <c r="F38" s="18">
        <f t="shared" si="3"/>
        <v>1.9047619047619048E-4</v>
      </c>
      <c r="G38" s="44">
        <f t="shared" si="6"/>
        <v>0.52500000000000002</v>
      </c>
      <c r="H38" s="112"/>
      <c r="I38" s="96"/>
      <c r="J38" s="94"/>
      <c r="K38" s="94"/>
      <c r="L38" s="94"/>
    </row>
    <row r="39" spans="1:12" ht="14.45" customHeight="1" thickTop="1" thickBot="1" x14ac:dyDescent="0.25">
      <c r="A39" s="64"/>
      <c r="B39" s="51" t="s">
        <v>17</v>
      </c>
      <c r="C39" s="12">
        <v>0.01</v>
      </c>
      <c r="D39" s="52"/>
      <c r="E39" s="20"/>
      <c r="F39" s="18">
        <f t="shared" si="3"/>
        <v>1.9047619047619048E-4</v>
      </c>
      <c r="G39" s="44">
        <f t="shared" si="6"/>
        <v>0.52500000000000002</v>
      </c>
      <c r="H39" s="112"/>
      <c r="I39" s="96"/>
      <c r="J39" s="94"/>
      <c r="K39" s="94"/>
      <c r="L39" s="94"/>
    </row>
    <row r="40" spans="1:12" ht="14.45" customHeight="1" thickTop="1" thickBot="1" x14ac:dyDescent="0.25">
      <c r="A40" s="64"/>
      <c r="B40" s="51" t="s">
        <v>39</v>
      </c>
      <c r="C40" s="12">
        <v>1.0999999999999999E-2</v>
      </c>
      <c r="D40" s="52"/>
      <c r="E40" s="20"/>
      <c r="F40" s="18">
        <f t="shared" si="3"/>
        <v>2.0952380952380951E-4</v>
      </c>
      <c r="G40" s="44">
        <f t="shared" si="6"/>
        <v>0.57750000000000001</v>
      </c>
      <c r="H40" s="113">
        <f>+G40+G39+G38+G37+G36</f>
        <v>5.6437500000000007</v>
      </c>
      <c r="I40" s="96"/>
      <c r="J40" s="94"/>
      <c r="K40" s="94"/>
      <c r="L40" s="94"/>
    </row>
    <row r="41" spans="1:12" ht="14.45" customHeight="1" thickTop="1" x14ac:dyDescent="0.2">
      <c r="A41" s="106" t="s">
        <v>45</v>
      </c>
      <c r="B41" s="106"/>
      <c r="C41" s="106"/>
      <c r="D41" s="106"/>
      <c r="E41" s="106"/>
      <c r="F41" s="106"/>
      <c r="G41" s="106"/>
      <c r="H41" s="111">
        <f>52*40</f>
        <v>2080</v>
      </c>
      <c r="I41" s="94"/>
      <c r="J41" s="94"/>
      <c r="K41" s="94"/>
      <c r="L41" s="94"/>
    </row>
    <row r="42" spans="1:12" ht="14.45" customHeight="1" x14ac:dyDescent="0.2">
      <c r="A42" s="106" t="s">
        <v>46</v>
      </c>
      <c r="B42" s="106"/>
      <c r="C42" s="106"/>
      <c r="D42" s="106"/>
      <c r="E42" s="106"/>
      <c r="F42" s="106"/>
      <c r="G42" s="106"/>
      <c r="H42" s="43">
        <f>+H41/12</f>
        <v>173.33333333333334</v>
      </c>
      <c r="I42" s="94"/>
      <c r="J42" s="94"/>
      <c r="K42" s="94"/>
      <c r="L42" s="94"/>
    </row>
    <row r="43" spans="1:12" ht="14.45" customHeight="1" x14ac:dyDescent="0.2">
      <c r="A43" s="40" t="s">
        <v>47</v>
      </c>
      <c r="B43" s="41"/>
      <c r="C43" s="41"/>
      <c r="D43" s="41"/>
      <c r="E43" s="41"/>
      <c r="F43" s="41"/>
      <c r="G43" s="63"/>
      <c r="H43" s="43">
        <f>+H42/40</f>
        <v>4.3333333333333339</v>
      </c>
      <c r="I43" s="94"/>
      <c r="J43" s="94"/>
      <c r="K43" s="94"/>
      <c r="L43" s="94"/>
    </row>
  </sheetData>
  <sheetProtection selectLockedCells="1"/>
  <mergeCells count="30">
    <mergeCell ref="L27:L29"/>
    <mergeCell ref="A36:A40"/>
    <mergeCell ref="H36:H39"/>
    <mergeCell ref="I27:K29"/>
    <mergeCell ref="I30:K32"/>
    <mergeCell ref="I33:L43"/>
    <mergeCell ref="I24:K26"/>
    <mergeCell ref="L24:L26"/>
    <mergeCell ref="A21:A23"/>
    <mergeCell ref="B21:E21"/>
    <mergeCell ref="H21:H22"/>
    <mergeCell ref="I21:K23"/>
    <mergeCell ref="L21:L23"/>
    <mergeCell ref="I1:L4"/>
    <mergeCell ref="A3:A4"/>
    <mergeCell ref="D3:E3"/>
    <mergeCell ref="F3:G4"/>
    <mergeCell ref="H3:H4"/>
    <mergeCell ref="D4:E4"/>
    <mergeCell ref="A1:A2"/>
    <mergeCell ref="F1:G2"/>
    <mergeCell ref="H1:H2"/>
    <mergeCell ref="A5:A20"/>
    <mergeCell ref="H5:H19"/>
    <mergeCell ref="A41:G41"/>
    <mergeCell ref="A42:G42"/>
    <mergeCell ref="A27:A35"/>
    <mergeCell ref="H27:H34"/>
    <mergeCell ref="A24:A26"/>
    <mergeCell ref="H24:H25"/>
  </mergeCells>
  <phoneticPr fontId="1" type="noConversion"/>
  <printOptions horizontalCentered="1"/>
  <pageMargins left="0.25" right="0.25" top="0.75" bottom="0.5" header="0.5" footer="0.3"/>
  <pageSetup scale="84" orientation="landscape" r:id="rId1"/>
  <headerFooter>
    <oddHeader>&amp;C&amp;"Arial,Bold"Benefits Worksheet - Over Time &amp;"Arial,Regular"&amp;10(LEM-6)</oddHeader>
    <oddFooter>&amp;L&amp;8&amp;D  &amp;T  Page 2 of 2&amp;R&amp;6&amp;Z&amp;F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Regular Time Benefit Rates</vt:lpstr>
      <vt:lpstr>Overtime Benefit Rates</vt:lpstr>
      <vt:lpstr>'Overtime Benefit Rates'!Print_Area</vt:lpstr>
      <vt:lpstr>'Regular Time Benefit Rates'!Print_Area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Mike's Desktop</cp:lastModifiedBy>
  <cp:lastPrinted>2014-12-28T19:30:15Z</cp:lastPrinted>
  <dcterms:created xsi:type="dcterms:W3CDTF">2009-05-24T00:32:31Z</dcterms:created>
  <dcterms:modified xsi:type="dcterms:W3CDTF">2014-12-28T19:30:28Z</dcterms:modified>
</cp:coreProperties>
</file>